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729"/>
  <workbookPr codeName="ThisWorkbook"/>
  <mc:AlternateContent xmlns:mc="http://schemas.openxmlformats.org/markup-compatibility/2006">
    <mc:Choice Requires="x15">
      <x15ac:absPath xmlns:x15ac="http://schemas.microsoft.com/office/spreadsheetml/2010/11/ac" url="D:\成本监审文件\2018-2020年水价听证会准备资料\听证会企业提供表格\"/>
    </mc:Choice>
  </mc:AlternateContent>
  <xr:revisionPtr revIDLastSave="0" documentId="13_ncr:1_{5AD673E7-E5A5-48C0-8DC0-98171244480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整体汇总" sheetId="1" r:id="rId1"/>
    <sheet name="东部-表2供水企业供水成本费用表" sheetId="2" r:id="rId2"/>
    <sheet name="西部-表2供水企业供水成本费用表" sheetId="3" r:id="rId3"/>
    <sheet name="二次-表2供水企业供水成本费用表" sheetId="4" r:id="rId4"/>
    <sheet name="中法-表2供水企业供水成本费用表" sheetId="5" r:id="rId5"/>
  </sheets>
  <calcPr calcId="181029" fullPrecision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8" i="4" l="1"/>
  <c r="F14" i="4" s="1"/>
  <c r="F4" i="4" s="1"/>
  <c r="E18" i="4"/>
  <c r="E14" i="4" s="1"/>
  <c r="F4" i="2"/>
  <c r="E4" i="2"/>
  <c r="D4" i="2"/>
  <c r="C4" i="2"/>
  <c r="F5" i="2"/>
  <c r="E5" i="2"/>
  <c r="D5" i="2"/>
  <c r="C5" i="2"/>
  <c r="E18" i="3" l="1"/>
  <c r="D18" i="3"/>
  <c r="C18" i="3"/>
  <c r="E18" i="2"/>
  <c r="D18" i="2"/>
  <c r="C18" i="2"/>
  <c r="F27" i="1" l="1"/>
  <c r="E29" i="1"/>
  <c r="E27" i="1"/>
  <c r="D27" i="1"/>
  <c r="C29" i="1"/>
  <c r="C27" i="1"/>
  <c r="C26" i="1"/>
  <c r="E14" i="5"/>
  <c r="C5" i="5"/>
  <c r="E29" i="5"/>
  <c r="D29" i="5"/>
  <c r="D29" i="1" s="1"/>
  <c r="C29" i="5"/>
  <c r="F29" i="5" s="1"/>
  <c r="F25" i="5"/>
  <c r="E28" i="5"/>
  <c r="E18" i="5" s="1"/>
  <c r="D28" i="5"/>
  <c r="D18" i="5" s="1"/>
  <c r="C28" i="5"/>
  <c r="C18" i="5" s="1"/>
  <c r="C18" i="1" s="1"/>
  <c r="F28" i="4"/>
  <c r="F18" i="3"/>
  <c r="F29" i="3"/>
  <c r="F28" i="3"/>
  <c r="F29" i="2"/>
  <c r="F28" i="2"/>
  <c r="F25" i="2"/>
  <c r="F36" i="5"/>
  <c r="E35" i="5"/>
  <c r="D35" i="5"/>
  <c r="C35" i="5"/>
  <c r="F34" i="5"/>
  <c r="F33" i="5"/>
  <c r="F31" i="5"/>
  <c r="F30" i="5"/>
  <c r="F24" i="5"/>
  <c r="F22" i="5"/>
  <c r="F20" i="5"/>
  <c r="F19" i="5"/>
  <c r="F17" i="5"/>
  <c r="F16" i="5"/>
  <c r="E15" i="5"/>
  <c r="D15" i="5"/>
  <c r="D14" i="5" s="1"/>
  <c r="C15" i="5"/>
  <c r="C14" i="5" s="1"/>
  <c r="F13" i="5"/>
  <c r="F12" i="5"/>
  <c r="F11" i="5"/>
  <c r="F10" i="5"/>
  <c r="F9" i="5"/>
  <c r="F8" i="5"/>
  <c r="F7" i="5"/>
  <c r="F6" i="5"/>
  <c r="E5" i="5"/>
  <c r="D5" i="5"/>
  <c r="F35" i="4"/>
  <c r="E35" i="4"/>
  <c r="F15" i="4"/>
  <c r="E15" i="4"/>
  <c r="F5" i="4"/>
  <c r="E5" i="4"/>
  <c r="F36" i="3"/>
  <c r="E35" i="3"/>
  <c r="D35" i="3"/>
  <c r="C35" i="3"/>
  <c r="F34" i="3"/>
  <c r="F33" i="3"/>
  <c r="F32" i="3"/>
  <c r="F31" i="3"/>
  <c r="F30" i="3"/>
  <c r="F25" i="3"/>
  <c r="F24" i="3"/>
  <c r="F23" i="3"/>
  <c r="F23" i="1" s="1"/>
  <c r="F22" i="3"/>
  <c r="F20" i="3"/>
  <c r="F19" i="3"/>
  <c r="F17" i="3"/>
  <c r="F16" i="3"/>
  <c r="E15" i="3"/>
  <c r="D15" i="3"/>
  <c r="C15" i="3"/>
  <c r="F13" i="3"/>
  <c r="F12" i="3"/>
  <c r="F11" i="3"/>
  <c r="F10" i="3"/>
  <c r="F9" i="3"/>
  <c r="F8" i="3"/>
  <c r="F7" i="3"/>
  <c r="F6" i="3"/>
  <c r="E5" i="3"/>
  <c r="D5" i="3"/>
  <c r="C5" i="3"/>
  <c r="F36" i="2"/>
  <c r="F34" i="2"/>
  <c r="E33" i="2"/>
  <c r="E33" i="1" s="1"/>
  <c r="D33" i="2"/>
  <c r="D33" i="1" s="1"/>
  <c r="C33" i="2"/>
  <c r="C33" i="1" s="1"/>
  <c r="F31" i="2"/>
  <c r="F30" i="2"/>
  <c r="F24" i="2"/>
  <c r="F21" i="2"/>
  <c r="F21" i="1" s="1"/>
  <c r="F20" i="2"/>
  <c r="F20" i="1" s="1"/>
  <c r="F19" i="2"/>
  <c r="F17" i="2"/>
  <c r="F16" i="2"/>
  <c r="E15" i="2"/>
  <c r="D15" i="2"/>
  <c r="C15" i="2"/>
  <c r="F13" i="2"/>
  <c r="F12" i="2"/>
  <c r="F11" i="2"/>
  <c r="F10" i="2"/>
  <c r="F9" i="2"/>
  <c r="F8" i="2"/>
  <c r="F7" i="2"/>
  <c r="F6" i="2"/>
  <c r="E36" i="1"/>
  <c r="D36" i="1"/>
  <c r="C36" i="1"/>
  <c r="E34" i="1"/>
  <c r="D34" i="1"/>
  <c r="C34" i="1"/>
  <c r="E31" i="1"/>
  <c r="D31" i="1"/>
  <c r="C31" i="1"/>
  <c r="E30" i="1"/>
  <c r="D30" i="1"/>
  <c r="C30" i="1"/>
  <c r="F26" i="1"/>
  <c r="E26" i="1"/>
  <c r="D26" i="1"/>
  <c r="E25" i="1"/>
  <c r="D25" i="1"/>
  <c r="C25" i="1"/>
  <c r="E24" i="1"/>
  <c r="D24" i="1"/>
  <c r="C24" i="1"/>
  <c r="E23" i="1"/>
  <c r="D23" i="1"/>
  <c r="C23" i="1"/>
  <c r="E22" i="1"/>
  <c r="D22" i="1"/>
  <c r="C22" i="1"/>
  <c r="E21" i="1"/>
  <c r="D21" i="1"/>
  <c r="C21" i="1"/>
  <c r="E20" i="1"/>
  <c r="D20" i="1"/>
  <c r="C20" i="1"/>
  <c r="E19" i="1"/>
  <c r="D19" i="1"/>
  <c r="C19" i="1"/>
  <c r="E17" i="1"/>
  <c r="D17" i="1"/>
  <c r="C17" i="1"/>
  <c r="E16" i="1"/>
  <c r="D16" i="1"/>
  <c r="C16" i="1"/>
  <c r="E13" i="1"/>
  <c r="D13" i="1"/>
  <c r="C13" i="1"/>
  <c r="E12" i="1"/>
  <c r="D12" i="1"/>
  <c r="C12" i="1"/>
  <c r="E11" i="1"/>
  <c r="D11" i="1"/>
  <c r="C11" i="1"/>
  <c r="E10" i="1"/>
  <c r="D10" i="1"/>
  <c r="C10" i="1"/>
  <c r="E9" i="1"/>
  <c r="D9" i="1"/>
  <c r="C9" i="1"/>
  <c r="E8" i="1"/>
  <c r="D8" i="1"/>
  <c r="C8" i="1"/>
  <c r="E7" i="1"/>
  <c r="D7" i="1"/>
  <c r="C7" i="1"/>
  <c r="E6" i="1"/>
  <c r="D6" i="1"/>
  <c r="C6" i="1"/>
  <c r="F29" i="1" l="1"/>
  <c r="F9" i="1"/>
  <c r="D28" i="1"/>
  <c r="E28" i="1"/>
  <c r="F28" i="5"/>
  <c r="F28" i="1" s="1"/>
  <c r="C28" i="1"/>
  <c r="F22" i="1"/>
  <c r="C4" i="5"/>
  <c r="F18" i="2"/>
  <c r="C14" i="2"/>
  <c r="E14" i="2"/>
  <c r="E37" i="2" s="1"/>
  <c r="F6" i="1"/>
  <c r="F16" i="1"/>
  <c r="F17" i="1"/>
  <c r="D14" i="2"/>
  <c r="D14" i="3"/>
  <c r="D4" i="3" s="1"/>
  <c r="D37" i="3" s="1"/>
  <c r="C15" i="1"/>
  <c r="F5" i="5"/>
  <c r="E4" i="5"/>
  <c r="E37" i="5" s="1"/>
  <c r="F25" i="1"/>
  <c r="F36" i="1"/>
  <c r="F12" i="1"/>
  <c r="D5" i="1"/>
  <c r="F5" i="3"/>
  <c r="F35" i="3"/>
  <c r="F34" i="1"/>
  <c r="F19" i="1"/>
  <c r="F8" i="1"/>
  <c r="F24" i="1"/>
  <c r="F10" i="1"/>
  <c r="F13" i="1"/>
  <c r="F11" i="1"/>
  <c r="D35" i="2"/>
  <c r="D35" i="1" s="1"/>
  <c r="F31" i="1"/>
  <c r="F7" i="1"/>
  <c r="F18" i="5"/>
  <c r="D15" i="1"/>
  <c r="F15" i="2"/>
  <c r="E18" i="1"/>
  <c r="E5" i="1"/>
  <c r="E15" i="1"/>
  <c r="F37" i="4"/>
  <c r="F30" i="1"/>
  <c r="F15" i="5"/>
  <c r="D4" i="5"/>
  <c r="D37" i="5" s="1"/>
  <c r="F35" i="5"/>
  <c r="C14" i="3"/>
  <c r="C4" i="3" s="1"/>
  <c r="C37" i="3" s="1"/>
  <c r="E14" i="3"/>
  <c r="E4" i="3" s="1"/>
  <c r="E37" i="3" s="1"/>
  <c r="C5" i="1"/>
  <c r="F33" i="2"/>
  <c r="F33" i="1" s="1"/>
  <c r="E4" i="4"/>
  <c r="E37" i="4" s="1"/>
  <c r="C35" i="2"/>
  <c r="F15" i="3"/>
  <c r="E35" i="2"/>
  <c r="E35" i="1" s="1"/>
  <c r="D18" i="1"/>
  <c r="C37" i="2" l="1"/>
  <c r="C4" i="1"/>
  <c r="F14" i="2"/>
  <c r="F5" i="1"/>
  <c r="C14" i="1"/>
  <c r="D37" i="2"/>
  <c r="D37" i="1" s="1"/>
  <c r="F18" i="1"/>
  <c r="F37" i="3"/>
  <c r="F14" i="5"/>
  <c r="F15" i="1"/>
  <c r="E14" i="1"/>
  <c r="D14" i="1"/>
  <c r="F14" i="3"/>
  <c r="F4" i="3"/>
  <c r="E37" i="1"/>
  <c r="E4" i="1"/>
  <c r="C37" i="5"/>
  <c r="F37" i="5" s="1"/>
  <c r="F4" i="5"/>
  <c r="F35" i="2"/>
  <c r="C35" i="1"/>
  <c r="F35" i="1" s="1"/>
  <c r="F4" i="1" l="1"/>
  <c r="F14" i="1"/>
  <c r="D4" i="1"/>
  <c r="C37" i="1"/>
  <c r="F37" i="1" l="1"/>
  <c r="F37" i="2"/>
</calcChain>
</file>

<file path=xl/sharedStrings.xml><?xml version="1.0" encoding="utf-8"?>
<sst xmlns="http://schemas.openxmlformats.org/spreadsheetml/2006/main" count="384" uniqueCount="83">
  <si>
    <t>供水企业供水成本费用表</t>
  </si>
  <si>
    <t>供水企业名称：全市汇总</t>
  </si>
  <si>
    <t>单位：万元</t>
  </si>
  <si>
    <t>项目名称</t>
  </si>
  <si>
    <t>行次及关系</t>
  </si>
  <si>
    <t>2018年</t>
  </si>
  <si>
    <t>2019年</t>
  </si>
  <si>
    <t>2020年</t>
  </si>
  <si>
    <t>三年平均</t>
  </si>
  <si>
    <t>一、运营成本合计（单位：万元）</t>
  </si>
  <si>
    <t>B1=B2+B11+B26</t>
  </si>
  <si>
    <t>（一）制水成本</t>
  </si>
  <si>
    <t>B2=Σ(B3:B10)</t>
  </si>
  <si>
    <t>1．原水费</t>
  </si>
  <si>
    <t>B3</t>
  </si>
  <si>
    <t>2．原材料费</t>
  </si>
  <si>
    <t>B4</t>
  </si>
  <si>
    <t>3．动力费</t>
  </si>
  <si>
    <t>B5</t>
  </si>
  <si>
    <t>4．外购成品水费</t>
  </si>
  <si>
    <t>B6</t>
  </si>
  <si>
    <t>5．修理费</t>
  </si>
  <si>
    <t>B7</t>
  </si>
  <si>
    <t>6．制水环节职工薪酬</t>
  </si>
  <si>
    <t>B8</t>
  </si>
  <si>
    <t>7．制水环节固定资产折旧</t>
  </si>
  <si>
    <t>B9</t>
  </si>
  <si>
    <t>8．其他制水费用</t>
  </si>
  <si>
    <t>B10</t>
  </si>
  <si>
    <t>（二）期间费用</t>
  </si>
  <si>
    <t>B11=B12+B15+B25</t>
  </si>
  <si>
    <t>1．管理费用</t>
  </si>
  <si>
    <t>B12=Σ(B13:B14)</t>
  </si>
  <si>
    <t>（1）管理职工薪酬</t>
  </si>
  <si>
    <t>B13</t>
  </si>
  <si>
    <t>（2）其他管理费用</t>
  </si>
  <si>
    <t>B14</t>
  </si>
  <si>
    <t>2．销售费用</t>
  </si>
  <si>
    <t>B15=Σ(B16:B24)</t>
  </si>
  <si>
    <t>（1）销售职工薪酬</t>
  </si>
  <si>
    <t>B16</t>
  </si>
  <si>
    <t xml:space="preserve"> (2) 固定资产折旧</t>
  </si>
  <si>
    <t>B17</t>
  </si>
  <si>
    <t>（3）办公费</t>
  </si>
  <si>
    <t>B18</t>
  </si>
  <si>
    <t>（4）安全生产费</t>
  </si>
  <si>
    <t>B19</t>
  </si>
  <si>
    <t>（5）技术支持费</t>
  </si>
  <si>
    <t>B20</t>
  </si>
  <si>
    <t>（6）管网抢修费用</t>
  </si>
  <si>
    <t>B21</t>
  </si>
  <si>
    <t xml:space="preserve"> (7) 其他销售费用</t>
  </si>
  <si>
    <t>B22</t>
  </si>
  <si>
    <t>（8）机、物料消耗</t>
  </si>
  <si>
    <t>B23</t>
  </si>
  <si>
    <t>（9）其他业务分摊</t>
  </si>
  <si>
    <t>B24</t>
  </si>
  <si>
    <t>3．财务费用</t>
  </si>
  <si>
    <t>(三）主营业务税金及附加</t>
  </si>
  <si>
    <t>二、水量及差率</t>
  </si>
  <si>
    <t>（一）年供水总量（万㎡）</t>
  </si>
  <si>
    <t>（二）年售水总量（万㎡）</t>
  </si>
  <si>
    <t>（三）产销差率（％）</t>
  </si>
  <si>
    <t>（四）管网漏损率（％）</t>
  </si>
  <si>
    <t>三、单位供水定价成本（元/吨）</t>
  </si>
  <si>
    <t>供水企业名称：海南天涯水业东部供水有限公司</t>
  </si>
  <si>
    <t>供水企业名称：海南天涯水业西部供水有限公司</t>
  </si>
  <si>
    <t>供水企业名称：海南天涯水业二次供水管理有限公司</t>
  </si>
  <si>
    <t>供水企业名称：三亚中法供水有限公司</t>
  </si>
  <si>
    <t>（10）安装成本</t>
    <phoneticPr fontId="7" type="noConversion"/>
  </si>
  <si>
    <t>B25</t>
    <phoneticPr fontId="7" type="noConversion"/>
  </si>
  <si>
    <t>B26</t>
    <phoneticPr fontId="7" type="noConversion"/>
  </si>
  <si>
    <t>B27</t>
    <phoneticPr fontId="7" type="noConversion"/>
  </si>
  <si>
    <t>B28</t>
    <phoneticPr fontId="7" type="noConversion"/>
  </si>
  <si>
    <t>B29</t>
    <phoneticPr fontId="7" type="noConversion"/>
  </si>
  <si>
    <t>B30</t>
    <phoneticPr fontId="7" type="noConversion"/>
  </si>
  <si>
    <t>B31</t>
    <phoneticPr fontId="7" type="noConversion"/>
  </si>
  <si>
    <t>B32</t>
    <phoneticPr fontId="7" type="noConversion"/>
  </si>
  <si>
    <t>B33</t>
    <phoneticPr fontId="7" type="noConversion"/>
  </si>
  <si>
    <t>B34=B1/B31</t>
    <phoneticPr fontId="7" type="noConversion"/>
  </si>
  <si>
    <t>（11）在建未转固折旧</t>
  </si>
  <si>
    <t>（11）在建未转固折旧</t>
    <phoneticPr fontId="7" type="noConversion"/>
  </si>
  <si>
    <t>供水企业供水成本费用表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</si>
</sst>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 &quot;¥&quot;* #,##0.00_ ;_ &quot;¥&quot;* \-#,##0.00_ ;_ &quot;¥&quot;* &quot;-&quot;??_ ;_ @_ "/>
    <numFmt numFmtId="43" formatCode="_ * #,##0.00_ ;_ * \-#,##0.00_ ;_ * &quot;-&quot;??_ ;_ @_ "/>
    <numFmt numFmtId="176" formatCode="0.00_ "/>
  </numFmts>
  <fonts count="9" x14ac:knownFonts="1">
    <font>
      <sz val="11"/>
      <color rgb="FF000000"/>
      <name val="Calibri"/>
      <charset val="134"/>
    </font>
    <font>
      <sz val="11"/>
      <color rgb="FF000000"/>
      <name val="宋体"/>
      <family val="3"/>
      <charset val="134"/>
    </font>
    <font>
      <b/>
      <sz val="12"/>
      <color rgb="FF000000"/>
      <name val="宋体"/>
      <family val="3"/>
      <charset val="134"/>
    </font>
    <font>
      <sz val="12"/>
      <color rgb="FF000000"/>
      <name val="宋体"/>
      <family val="3"/>
      <charset val="134"/>
    </font>
    <font>
      <sz val="12"/>
      <color rgb="FF000000"/>
      <name val="仿宋"/>
      <family val="3"/>
      <charset val="134"/>
    </font>
    <font>
      <sz val="11"/>
      <color rgb="FF000000"/>
      <name val="仿宋"/>
      <family val="3"/>
      <charset val="134"/>
    </font>
    <font>
      <sz val="11"/>
      <color rgb="FFFF0000"/>
      <name val="仿宋"/>
      <family val="3"/>
      <charset val="134"/>
    </font>
    <font>
      <sz val="9"/>
      <name val="Calibri"/>
      <family val="2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8" fillId="0" borderId="0" applyFont="0" applyFill="0" applyBorder="0" applyAlignment="0" applyProtection="0">
      <alignment vertical="center"/>
    </xf>
  </cellStyleXfs>
  <cellXfs count="38">
    <xf numFmtId="0" fontId="0" fillId="0" borderId="0" xfId="0"/>
    <xf numFmtId="0" fontId="1" fillId="0" borderId="0" xfId="0" applyFont="1" applyAlignment="1">
      <alignment vertical="center"/>
    </xf>
    <xf numFmtId="176" fontId="1" fillId="0" borderId="0" xfId="0" applyNumberFormat="1" applyFont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left" vertical="center" wrapText="1"/>
    </xf>
    <xf numFmtId="0" fontId="1" fillId="0" borderId="0" xfId="0" applyFont="1" applyBorder="1" applyAlignment="1">
      <alignment vertical="center"/>
    </xf>
    <xf numFmtId="0" fontId="4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right" vertical="center" wrapText="1"/>
    </xf>
    <xf numFmtId="0" fontId="4" fillId="0" borderId="0" xfId="0" applyFont="1" applyBorder="1" applyAlignment="1">
      <alignment horizontal="justify" wrapText="1"/>
    </xf>
    <xf numFmtId="0" fontId="4" fillId="0" borderId="0" xfId="0" applyFont="1" applyBorder="1" applyAlignment="1">
      <alignment horizontal="left" wrapText="1"/>
    </xf>
    <xf numFmtId="4" fontId="5" fillId="0" borderId="0" xfId="0" applyNumberFormat="1" applyFont="1" applyBorder="1" applyAlignment="1">
      <alignment horizontal="right" vertical="center" wrapText="1"/>
    </xf>
    <xf numFmtId="4" fontId="6" fillId="0" borderId="0" xfId="0" applyNumberFormat="1" applyFont="1" applyBorder="1" applyAlignment="1">
      <alignment horizontal="right" vertical="center" wrapText="1"/>
    </xf>
    <xf numFmtId="0" fontId="6" fillId="0" borderId="0" xfId="0" applyFont="1" applyBorder="1" applyAlignment="1">
      <alignment horizontal="right" vertical="center" wrapText="1"/>
    </xf>
    <xf numFmtId="0" fontId="4" fillId="0" borderId="0" xfId="0" applyFont="1" applyBorder="1" applyAlignment="1">
      <alignment horizontal="left" wrapText="1" indent="1"/>
    </xf>
    <xf numFmtId="0" fontId="1" fillId="0" borderId="1" xfId="0" applyFont="1" applyBorder="1" applyAlignment="1">
      <alignment horizontal="center" vertical="center"/>
    </xf>
    <xf numFmtId="43" fontId="1" fillId="0" borderId="1" xfId="1" applyFont="1" applyBorder="1" applyAlignment="1">
      <alignment horizontal="right" vertical="center"/>
    </xf>
    <xf numFmtId="43" fontId="3" fillId="0" borderId="1" xfId="1" applyFont="1" applyBorder="1" applyAlignment="1">
      <alignment horizontal="right"/>
    </xf>
    <xf numFmtId="43" fontId="3" fillId="0" borderId="1" xfId="1" applyFont="1" applyBorder="1" applyAlignment="1">
      <alignment horizontal="right" vertical="center" wrapText="1"/>
    </xf>
    <xf numFmtId="43" fontId="1" fillId="0" borderId="0" xfId="1" applyFont="1" applyAlignment="1">
      <alignment horizontal="right" vertical="center"/>
    </xf>
    <xf numFmtId="43" fontId="1" fillId="0" borderId="1" xfId="1" applyFont="1" applyBorder="1" applyAlignment="1">
      <alignment horizontal="center" vertical="center"/>
    </xf>
    <xf numFmtId="43" fontId="1" fillId="0" borderId="1" xfId="1" applyFont="1" applyBorder="1" applyAlignment="1">
      <alignment horizontal="center"/>
    </xf>
    <xf numFmtId="43" fontId="1" fillId="0" borderId="1" xfId="1" applyFont="1" applyBorder="1" applyAlignment="1">
      <alignment horizontal="center" vertical="center" wrapText="1"/>
    </xf>
    <xf numFmtId="43" fontId="3" fillId="0" borderId="1" xfId="1" applyFont="1" applyBorder="1" applyAlignment="1">
      <alignment horizontal="center"/>
    </xf>
    <xf numFmtId="43" fontId="3" fillId="0" borderId="1" xfId="1" applyFont="1" applyBorder="1" applyAlignment="1">
      <alignment horizontal="center" vertical="center" wrapText="1"/>
    </xf>
    <xf numFmtId="43" fontId="1" fillId="0" borderId="0" xfId="1" applyFont="1" applyAlignment="1">
      <alignment horizontal="center" vertical="center"/>
    </xf>
    <xf numFmtId="43" fontId="1" fillId="0" borderId="1" xfId="1" applyFont="1" applyBorder="1" applyAlignment="1">
      <alignment vertical="center"/>
    </xf>
    <xf numFmtId="43" fontId="1" fillId="0" borderId="1" xfId="1" applyFont="1" applyBorder="1" applyAlignment="1">
      <alignment horizontal="left" vertical="center" wrapText="1"/>
    </xf>
    <xf numFmtId="43" fontId="3" fillId="0" borderId="1" xfId="1" applyFont="1" applyBorder="1" applyAlignment="1">
      <alignment horizontal="left"/>
    </xf>
    <xf numFmtId="43" fontId="3" fillId="0" borderId="1" xfId="1" applyFont="1" applyBorder="1" applyAlignment="1">
      <alignment horizontal="left" vertical="center" wrapText="1"/>
    </xf>
    <xf numFmtId="43" fontId="1" fillId="0" borderId="0" xfId="1" applyFont="1" applyAlignment="1">
      <alignment vertical="center"/>
    </xf>
    <xf numFmtId="43" fontId="3" fillId="0" borderId="1" xfId="1" applyFont="1" applyBorder="1" applyAlignment="1">
      <alignment horizontal="center" vertical="center"/>
    </xf>
    <xf numFmtId="43" fontId="1" fillId="0" borderId="1" xfId="1" applyFont="1" applyFill="1" applyBorder="1" applyAlignment="1">
      <alignment horizontal="center" vertical="center" wrapText="1"/>
    </xf>
    <xf numFmtId="44" fontId="1" fillId="0" borderId="0" xfId="0" applyNumberFormat="1" applyFont="1" applyAlignment="1">
      <alignment vertical="center"/>
    </xf>
    <xf numFmtId="43" fontId="1" fillId="2" borderId="1" xfId="1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176" fontId="2" fillId="0" borderId="0" xfId="0" applyNumberFormat="1" applyFont="1" applyBorder="1" applyAlignment="1">
      <alignment horizontal="center" vertical="center"/>
    </xf>
  </cellXfs>
  <cellStyles count="2">
    <cellStyle name="常规" xfId="0" builtinId="0"/>
    <cellStyle name="千位分隔" xfId="1" builtinId="3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pageSetUpPr autoPageBreaks="0"/>
  </sheetPr>
  <dimension ref="A1:AF39"/>
  <sheetViews>
    <sheetView tabSelected="1" topLeftCell="A28" zoomScaleNormal="100" workbookViewId="0">
      <selection activeCell="G43" sqref="G43"/>
    </sheetView>
  </sheetViews>
  <sheetFormatPr defaultColWidth="9.140625" defaultRowHeight="13.5" x14ac:dyDescent="0.25"/>
  <cols>
    <col min="1" max="1" width="32.85546875" style="1" customWidth="1"/>
    <col min="2" max="2" width="22.7109375" style="1" customWidth="1"/>
    <col min="3" max="3" width="17.7109375" style="25" customWidth="1"/>
    <col min="4" max="4" width="16.7109375" style="25" customWidth="1"/>
    <col min="5" max="5" width="17" style="25" customWidth="1"/>
    <col min="6" max="6" width="20.7109375" style="25" customWidth="1"/>
    <col min="7" max="7" width="14.5703125" style="1"/>
    <col min="8" max="8" width="16.140625" style="1" bestFit="1" customWidth="1"/>
    <col min="9" max="9" width="13.28515625" style="1"/>
    <col min="10" max="10" width="30.7109375" style="1" customWidth="1"/>
    <col min="11" max="11" width="20" style="1" customWidth="1"/>
    <col min="12" max="12" width="22.42578125" style="1" customWidth="1"/>
    <col min="13" max="13" width="19.42578125" style="1" customWidth="1"/>
    <col min="14" max="14" width="12" style="1" customWidth="1"/>
    <col min="15" max="16384" width="9.140625" style="1"/>
  </cols>
  <sheetData>
    <row r="1" spans="1:32" ht="20.100000000000001" customHeight="1" x14ac:dyDescent="0.25">
      <c r="A1" s="35" t="s">
        <v>82</v>
      </c>
      <c r="B1" s="36"/>
      <c r="C1" s="36"/>
      <c r="D1" s="36"/>
      <c r="E1" s="36"/>
      <c r="F1" s="37"/>
    </row>
    <row r="2" spans="1:32" ht="20.100000000000001" customHeight="1" x14ac:dyDescent="0.25">
      <c r="A2" s="3" t="s">
        <v>1</v>
      </c>
      <c r="B2" s="4"/>
      <c r="C2" s="20"/>
      <c r="D2" s="20"/>
      <c r="E2" s="20"/>
      <c r="F2" s="20" t="s">
        <v>2</v>
      </c>
    </row>
    <row r="3" spans="1:32" ht="20.100000000000001" customHeight="1" x14ac:dyDescent="0.25">
      <c r="A3" s="3" t="s">
        <v>3</v>
      </c>
      <c r="B3" s="3" t="s">
        <v>4</v>
      </c>
      <c r="C3" s="20" t="s">
        <v>5</v>
      </c>
      <c r="D3" s="20" t="s">
        <v>6</v>
      </c>
      <c r="E3" s="20" t="s">
        <v>7</v>
      </c>
      <c r="F3" s="20" t="s">
        <v>8</v>
      </c>
    </row>
    <row r="4" spans="1:32" ht="20.100000000000001" customHeight="1" x14ac:dyDescent="0.25">
      <c r="A4" s="3" t="s">
        <v>9</v>
      </c>
      <c r="B4" s="3" t="s">
        <v>10</v>
      </c>
      <c r="C4" s="20">
        <f>'东部-表2供水企业供水成本费用表'!C4+'西部-表2供水企业供水成本费用表'!C4+'二次-表2供水企业供水成本费用表'!C4+'中法-表2供水企业供水成本费用表'!C4</f>
        <v>38090.74</v>
      </c>
      <c r="D4" s="20">
        <f>'东部-表2供水企业供水成本费用表'!D4+'西部-表2供水企业供水成本费用表'!D4+'二次-表2供水企业供水成本费用表'!D4+'中法-表2供水企业供水成本费用表'!D4</f>
        <v>42830.06</v>
      </c>
      <c r="E4" s="20">
        <f>'东部-表2供水企业供水成本费用表'!E4+'西部-表2供水企业供水成本费用表'!E4+'二次-表2供水企业供水成本费用表'!E4+'中法-表2供水企业供水成本费用表'!E4</f>
        <v>39976.769999999997</v>
      </c>
      <c r="F4" s="34">
        <f>'东部-表2供水企业供水成本费用表'!F4+'西部-表2供水企业供水成本费用表'!F4+'二次-表2供水企业供水成本费用表'!F4+'中法-表2供水企业供水成本费用表'!F4</f>
        <v>41543.74</v>
      </c>
      <c r="H4" s="33"/>
      <c r="I4" s="33"/>
    </row>
    <row r="5" spans="1:32" ht="20.100000000000001" customHeight="1" x14ac:dyDescent="0.25">
      <c r="A5" s="3" t="s">
        <v>11</v>
      </c>
      <c r="B5" s="3" t="s">
        <v>12</v>
      </c>
      <c r="C5" s="20">
        <f>'东部-表2供水企业供水成本费用表'!C5+'西部-表2供水企业供水成本费用表'!C5+'二次-表2供水企业供水成本费用表'!C5+'中法-表2供水企业供水成本费用表'!C5</f>
        <v>20719.89</v>
      </c>
      <c r="D5" s="20">
        <f>'东部-表2供水企业供水成本费用表'!D5+'西部-表2供水企业供水成本费用表'!D5+'二次-表2供水企业供水成本费用表'!D5+'中法-表2供水企业供水成本费用表'!D5</f>
        <v>22389.43</v>
      </c>
      <c r="E5" s="20">
        <f>'东部-表2供水企业供水成本费用表'!E5+'西部-表2供水企业供水成本费用表'!E5+'二次-表2供水企业供水成本费用表'!E5+'中法-表2供水企业供水成本费用表'!E5</f>
        <v>27855.4</v>
      </c>
      <c r="F5" s="20">
        <f>'东部-表2供水企业供水成本费用表'!F5+'西部-表2供水企业供水成本费用表'!F5+'二次-表2供水企业供水成本费用表'!F5+'中法-表2供水企业供水成本费用表'!F5</f>
        <v>24671.37</v>
      </c>
    </row>
    <row r="6" spans="1:32" ht="20.100000000000001" customHeight="1" x14ac:dyDescent="0.25">
      <c r="A6" s="3" t="s">
        <v>13</v>
      </c>
      <c r="B6" s="3" t="s">
        <v>14</v>
      </c>
      <c r="C6" s="20">
        <f>'东部-表2供水企业供水成本费用表'!C6+'西部-表2供水企业供水成本费用表'!C6+'二次-表2供水企业供水成本费用表'!C6+'中法-表2供水企业供水成本费用表'!C6</f>
        <v>5493.42</v>
      </c>
      <c r="D6" s="20">
        <f>'东部-表2供水企业供水成本费用表'!D6+'西部-表2供水企业供水成本费用表'!D6+'二次-表2供水企业供水成本费用表'!D6+'中法-表2供水企业供水成本费用表'!D6</f>
        <v>5774.88</v>
      </c>
      <c r="E6" s="20">
        <f>'东部-表2供水企业供水成本费用表'!E6+'西部-表2供水企业供水成本费用表'!E6+'二次-表2供水企业供水成本费用表'!E6+'中法-表2供水企业供水成本费用表'!E6</f>
        <v>5311.49</v>
      </c>
      <c r="F6" s="20">
        <f>'东部-表2供水企业供水成本费用表'!F6+'西部-表2供水企业供水成本费用表'!F6+'二次-表2供水企业供水成本费用表'!F6+'中法-表2供水企业供水成本费用表'!F6</f>
        <v>5550.23</v>
      </c>
    </row>
    <row r="7" spans="1:32" ht="20.100000000000001" customHeight="1" x14ac:dyDescent="0.25">
      <c r="A7" s="3" t="s">
        <v>15</v>
      </c>
      <c r="B7" s="3" t="s">
        <v>16</v>
      </c>
      <c r="C7" s="20">
        <f>'东部-表2供水企业供水成本费用表'!C7+'西部-表2供水企业供水成本费用表'!C7+'二次-表2供水企业供水成本费用表'!C7+'中法-表2供水企业供水成本费用表'!C7</f>
        <v>817.85</v>
      </c>
      <c r="D7" s="20">
        <f>'东部-表2供水企业供水成本费用表'!D7+'西部-表2供水企业供水成本费用表'!D7+'二次-表2供水企业供水成本费用表'!D7+'中法-表2供水企业供水成本费用表'!D7</f>
        <v>993.54</v>
      </c>
      <c r="E7" s="20">
        <f>'东部-表2供水企业供水成本费用表'!E7+'西部-表2供水企业供水成本费用表'!E7+'二次-表2供水企业供水成本费用表'!E7+'中法-表2供水企业供水成本费用表'!E7</f>
        <v>1025.1099999999999</v>
      </c>
      <c r="F7" s="20">
        <f>'东部-表2供水企业供水成本费用表'!F7+'西部-表2供水企业供水成本费用表'!F7+'二次-表2供水企业供水成本费用表'!F7+'中法-表2供水企业供水成本费用表'!F7</f>
        <v>950.9</v>
      </c>
      <c r="I7" s="6"/>
      <c r="J7" s="6"/>
      <c r="K7" s="6"/>
      <c r="L7" s="6"/>
      <c r="M7" s="6"/>
    </row>
    <row r="8" spans="1:32" ht="20.100000000000001" customHeight="1" x14ac:dyDescent="0.15">
      <c r="A8" s="3" t="s">
        <v>17</v>
      </c>
      <c r="B8" s="5" t="s">
        <v>18</v>
      </c>
      <c r="C8" s="20">
        <f>'东部-表2供水企业供水成本费用表'!C8+'西部-表2供水企业供水成本费用表'!C8+'二次-表2供水企业供水成本费用表'!C8+'中法-表2供水企业供水成本费用表'!C8</f>
        <v>2348.94</v>
      </c>
      <c r="D8" s="20">
        <f>'东部-表2供水企业供水成本费用表'!D8+'西部-表2供水企业供水成本费用表'!D8+'二次-表2供水企业供水成本费用表'!D8+'中法-表2供水企业供水成本费用表'!D8</f>
        <v>2584.37</v>
      </c>
      <c r="E8" s="20">
        <f>'东部-表2供水企业供水成本费用表'!E8+'西部-表2供水企业供水成本费用表'!E8+'二次-表2供水企业供水成本费用表'!E8+'中法-表2供水企业供水成本费用表'!E8</f>
        <v>2426.19</v>
      </c>
      <c r="F8" s="20">
        <f>'东部-表2供水企业供水成本费用表'!F8+'西部-表2供水企业供水成本费用表'!F8+'二次-表2供水企业供水成本费用表'!F8+'中法-表2供水企业供水成本费用表'!F8</f>
        <v>2466.96</v>
      </c>
      <c r="I8" s="6"/>
      <c r="J8" s="7"/>
      <c r="K8" s="8"/>
      <c r="L8" s="9"/>
      <c r="M8" s="8"/>
    </row>
    <row r="9" spans="1:32" ht="20.100000000000001" customHeight="1" x14ac:dyDescent="0.15">
      <c r="A9" s="3" t="s">
        <v>19</v>
      </c>
      <c r="B9" s="3" t="s">
        <v>20</v>
      </c>
      <c r="C9" s="20">
        <f>'东部-表2供水企业供水成本费用表'!C9+'西部-表2供水企业供水成本费用表'!C9+'二次-表2供水企业供水成本费用表'!C9+'中法-表2供水企业供水成本费用表'!C9</f>
        <v>6629.48</v>
      </c>
      <c r="D9" s="20">
        <f>'东部-表2供水企业供水成本费用表'!D9+'西部-表2供水企业供水成本费用表'!D9+'二次-表2供水企业供水成本费用表'!D9+'中法-表2供水企业供水成本费用表'!D9</f>
        <v>6876.69</v>
      </c>
      <c r="E9" s="20">
        <f>'东部-表2供水企业供水成本费用表'!E9+'西部-表2供水企业供水成本费用表'!E9+'二次-表2供水企业供水成本费用表'!E9+'中法-表2供水企业供水成本费用表'!E9</f>
        <v>6028.46</v>
      </c>
      <c r="F9" s="20">
        <f>'东部-表2供水企业供水成本费用表'!F9+'西部-表2供水企业供水成本费用表'!F9+'二次-表2供水企业供水成本费用表'!F9+'中法-表2供水企业供水成本费用表'!F9</f>
        <v>6831.32</v>
      </c>
      <c r="I9" s="6"/>
      <c r="J9" s="10"/>
      <c r="K9" s="11"/>
      <c r="L9" s="8"/>
      <c r="M9" s="11"/>
      <c r="N9" s="6"/>
    </row>
    <row r="10" spans="1:32" ht="20.100000000000001" customHeight="1" x14ac:dyDescent="0.15">
      <c r="A10" s="3" t="s">
        <v>21</v>
      </c>
      <c r="B10" s="3" t="s">
        <v>22</v>
      </c>
      <c r="C10" s="20">
        <f>'东部-表2供水企业供水成本费用表'!C10+'西部-表2供水企业供水成本费用表'!C10+'二次-表2供水企业供水成本费用表'!C10+'中法-表2供水企业供水成本费用表'!C10</f>
        <v>362.39</v>
      </c>
      <c r="D10" s="20">
        <f>'东部-表2供水企业供水成本费用表'!D10+'西部-表2供水企业供水成本费用表'!D10+'二次-表2供水企业供水成本费用表'!D10+'中法-表2供水企业供水成本费用表'!D10</f>
        <v>505.82</v>
      </c>
      <c r="E10" s="20">
        <f>'东部-表2供水企业供水成本费用表'!E10+'西部-表2供水企业供水成本费用表'!E10+'二次-表2供水企业供水成本费用表'!E10+'中法-表2供水企业供水成本费用表'!E10</f>
        <v>210.67</v>
      </c>
      <c r="F10" s="20">
        <f>'东部-表2供水企业供水成本费用表'!F10+'西部-表2供水企业供水成本费用表'!F10+'二次-表2供水企业供水成本费用表'!F10+'中法-表2供水企业供水成本费用表'!F10</f>
        <v>360.63</v>
      </c>
      <c r="I10" s="6"/>
      <c r="J10" s="10"/>
      <c r="K10" s="8"/>
      <c r="L10" s="9"/>
      <c r="M10" s="8"/>
      <c r="N10" s="6"/>
    </row>
    <row r="11" spans="1:32" ht="20.100000000000001" customHeight="1" x14ac:dyDescent="0.15">
      <c r="A11" s="3" t="s">
        <v>23</v>
      </c>
      <c r="B11" s="3" t="s">
        <v>24</v>
      </c>
      <c r="C11" s="20">
        <f>'东部-表2供水企业供水成本费用表'!C11+'西部-表2供水企业供水成本费用表'!C11+'二次-表2供水企业供水成本费用表'!C11+'中法-表2供水企业供水成本费用表'!C11</f>
        <v>3388.06</v>
      </c>
      <c r="D11" s="20">
        <f>'东部-表2供水企业供水成本费用表'!D11+'西部-表2供水企业供水成本费用表'!D11+'二次-表2供水企业供水成本费用表'!D11+'中法-表2供水企业供水成本费用表'!D11</f>
        <v>3634.7</v>
      </c>
      <c r="E11" s="20">
        <f>'东部-表2供水企业供水成本费用表'!E11+'西部-表2供水企业供水成本费用表'!E11+'二次-表2供水企业供水成本费用表'!E11+'中法-表2供水企业供水成本费用表'!E11</f>
        <v>4711.3900000000003</v>
      </c>
      <c r="F11" s="20">
        <f>'东部-表2供水企业供水成本费用表'!F11+'西部-表2供水企业供水成本费用表'!F11+'二次-表2供水企业供水成本费用表'!F11+'中法-表2供水企业供水成本费用表'!F11</f>
        <v>4013.7</v>
      </c>
      <c r="I11" s="6"/>
      <c r="J11" s="10"/>
      <c r="K11" s="8"/>
      <c r="L11" s="9"/>
      <c r="M11" s="8"/>
      <c r="N11" s="6"/>
    </row>
    <row r="12" spans="1:32" ht="20.100000000000001" customHeight="1" x14ac:dyDescent="0.15">
      <c r="A12" s="3" t="s">
        <v>25</v>
      </c>
      <c r="B12" s="5" t="s">
        <v>26</v>
      </c>
      <c r="C12" s="20">
        <f>'东部-表2供水企业供水成本费用表'!C12+'西部-表2供水企业供水成本费用表'!C12+'二次-表2供水企业供水成本费用表'!C12+'中法-表2供水企业供水成本费用表'!C12</f>
        <v>1187.05</v>
      </c>
      <c r="D12" s="20">
        <f>'东部-表2供水企业供水成本费用表'!D12+'西部-表2供水企业供水成本费用表'!D12+'二次-表2供水企业供水成本费用表'!D12+'中法-表2供水企业供水成本费用表'!D12</f>
        <v>1484.02</v>
      </c>
      <c r="E12" s="20">
        <f>'东部-表2供水企业供水成本费用表'!E12+'西部-表2供水企业供水成本费用表'!E12+'二次-表2供水企业供水成本费用表'!E12+'中法-表2供水企业供水成本费用表'!E12</f>
        <v>6987.46</v>
      </c>
      <c r="F12" s="20">
        <f>'东部-表2供水企业供水成本费用表'!F12+'西部-表2供水企业供水成本费用表'!F12+'二次-表2供水企业供水成本费用表'!F12+'中法-表2供水企业供水成本费用表'!F12</f>
        <v>3766.09</v>
      </c>
      <c r="I12" s="6"/>
      <c r="J12" s="10"/>
      <c r="K12" s="8"/>
      <c r="L12" s="9"/>
      <c r="M12" s="8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</row>
    <row r="13" spans="1:32" ht="20.100000000000001" customHeight="1" x14ac:dyDescent="0.15">
      <c r="A13" s="3" t="s">
        <v>27</v>
      </c>
      <c r="B13" s="3" t="s">
        <v>28</v>
      </c>
      <c r="C13" s="20">
        <f>'东部-表2供水企业供水成本费用表'!C13+'西部-表2供水企业供水成本费用表'!C13+'二次-表2供水企业供水成本费用表'!C13+'中法-表2供水企业供水成本费用表'!C13</f>
        <v>492.7</v>
      </c>
      <c r="D13" s="20">
        <f>'东部-表2供水企业供水成本费用表'!D13+'西部-表2供水企业供水成本费用表'!D13+'二次-表2供水企业供水成本费用表'!D13+'中法-表2供水企业供水成本费用表'!D13</f>
        <v>535.41</v>
      </c>
      <c r="E13" s="20">
        <f>'东部-表2供水企业供水成本费用表'!E13+'西部-表2供水企业供水成本费用表'!E13+'二次-表2供水企业供水成本费用表'!E13+'中法-表2供水企业供水成本费用表'!E13</f>
        <v>1154.6300000000001</v>
      </c>
      <c r="F13" s="20">
        <f>'东部-表2供水企业供水成本费用表'!F13+'西部-表2供水企业供水成本费用表'!F13+'二次-表2供水企业供水成本费用表'!F13+'中法-表2供水企业供水成本费用表'!F13</f>
        <v>731.53</v>
      </c>
      <c r="I13" s="6"/>
      <c r="J13" s="10"/>
      <c r="K13" s="8"/>
      <c r="L13" s="9"/>
      <c r="M13" s="8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</row>
    <row r="14" spans="1:32" ht="20.100000000000001" customHeight="1" x14ac:dyDescent="0.15">
      <c r="A14" s="3" t="s">
        <v>29</v>
      </c>
      <c r="B14" s="3" t="s">
        <v>30</v>
      </c>
      <c r="C14" s="20">
        <f>'东部-表2供水企业供水成本费用表'!C14+'西部-表2供水企业供水成本费用表'!C14+'二次-表2供水企业供水成本费用表'!C14+'中法-表2供水企业供水成本费用表'!C14</f>
        <v>16906.189999999999</v>
      </c>
      <c r="D14" s="20">
        <f>'东部-表2供水企业供水成本费用表'!D14+'西部-表2供水企业供水成本费用表'!D14+'二次-表2供水企业供水成本费用表'!D14+'中法-表2供水企业供水成本费用表'!D14</f>
        <v>20024.78</v>
      </c>
      <c r="E14" s="20">
        <f>'东部-表2供水企业供水成本费用表'!E14+'西部-表2供水企业供水成本费用表'!E14+'二次-表2供水企业供水成本费用表'!E14+'中法-表2供水企业供水成本费用表'!E14</f>
        <v>11750.23</v>
      </c>
      <c r="F14" s="20">
        <f>'东部-表2供水企业供水成本费用表'!F14+'西部-表2供水企业供水成本费用表'!F14+'二次-表2供水企业供水成本费用表'!F14+'中法-表2供水企业供水成本费用表'!F14</f>
        <v>16452.13</v>
      </c>
      <c r="I14" s="6"/>
      <c r="J14" s="10"/>
      <c r="K14" s="8"/>
      <c r="L14" s="9"/>
      <c r="M14" s="8"/>
      <c r="N14" s="12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</row>
    <row r="15" spans="1:32" ht="20.100000000000001" customHeight="1" x14ac:dyDescent="0.15">
      <c r="A15" s="3" t="s">
        <v>31</v>
      </c>
      <c r="B15" s="3" t="s">
        <v>32</v>
      </c>
      <c r="C15" s="20">
        <f>'东部-表2供水企业供水成本费用表'!C15+'西部-表2供水企业供水成本费用表'!C15+'二次-表2供水企业供水成本费用表'!C15+'中法-表2供水企业供水成本费用表'!C15</f>
        <v>2807.28</v>
      </c>
      <c r="D15" s="20">
        <f>'东部-表2供水企业供水成本费用表'!D15+'西部-表2供水企业供水成本费用表'!D15+'二次-表2供水企业供水成本费用表'!D15+'中法-表2供水企业供水成本费用表'!D15</f>
        <v>2794.63</v>
      </c>
      <c r="E15" s="20">
        <f>'东部-表2供水企业供水成本费用表'!E15+'西部-表2供水企业供水成本费用表'!E15+'二次-表2供水企业供水成本费用表'!E15+'中法-表2供水企业供水成本费用表'!E15</f>
        <v>2718.8</v>
      </c>
      <c r="F15" s="20">
        <f>'东部-表2供水企业供水成本费用表'!F15+'西部-表2供水企业供水成本费用表'!F15+'二次-表2供水企业供水成本费用表'!F15+'中法-表2供水企业供水成本费用表'!F15</f>
        <v>2808.46</v>
      </c>
      <c r="I15" s="6"/>
      <c r="J15" s="10"/>
      <c r="K15" s="8"/>
      <c r="L15" s="9"/>
      <c r="M15" s="8"/>
      <c r="N15" s="13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</row>
    <row r="16" spans="1:32" ht="20.100000000000001" customHeight="1" x14ac:dyDescent="0.15">
      <c r="A16" s="3" t="s">
        <v>33</v>
      </c>
      <c r="B16" s="3" t="s">
        <v>34</v>
      </c>
      <c r="C16" s="20">
        <f>'东部-表2供水企业供水成本费用表'!C16+'西部-表2供水企业供水成本费用表'!C16+'二次-表2供水企业供水成本费用表'!C16+'中法-表2供水企业供水成本费用表'!C16</f>
        <v>893.31</v>
      </c>
      <c r="D16" s="20">
        <f>'东部-表2供水企业供水成本费用表'!D16+'西部-表2供水企业供水成本费用表'!D16+'二次-表2供水企业供水成本费用表'!D16+'中法-表2供水企业供水成本费用表'!D16</f>
        <v>982.6</v>
      </c>
      <c r="E16" s="20">
        <f>'东部-表2供水企业供水成本费用表'!E16+'西部-表2供水企业供水成本费用表'!E16+'二次-表2供水企业供水成本费用表'!E16+'中法-表2供水企业供水成本费用表'!E16</f>
        <v>900.52</v>
      </c>
      <c r="F16" s="20">
        <f>'东部-表2供水企业供水成本费用表'!F16+'西部-表2供水企业供水成本费用表'!F16+'二次-表2供水企业供水成本费用表'!F16+'中法-表2供水企业供水成本费用表'!F16</f>
        <v>958</v>
      </c>
      <c r="I16" s="6"/>
      <c r="J16" s="10"/>
      <c r="K16" s="8"/>
      <c r="L16" s="9"/>
      <c r="M16" s="8"/>
      <c r="N16" s="13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</row>
    <row r="17" spans="1:32" ht="20.100000000000001" customHeight="1" x14ac:dyDescent="0.15">
      <c r="A17" s="3" t="s">
        <v>35</v>
      </c>
      <c r="B17" s="3" t="s">
        <v>36</v>
      </c>
      <c r="C17" s="20">
        <f>'东部-表2供水企业供水成本费用表'!C17+'西部-表2供水企业供水成本费用表'!C17+'二次-表2供水企业供水成本费用表'!C17+'中法-表2供水企业供水成本费用表'!C17</f>
        <v>1913.97</v>
      </c>
      <c r="D17" s="20">
        <f>'东部-表2供水企业供水成本费用表'!D17+'西部-表2供水企业供水成本费用表'!D17+'二次-表2供水企业供水成本费用表'!D17+'中法-表2供水企业供水成本费用表'!D17</f>
        <v>1812.03</v>
      </c>
      <c r="E17" s="20">
        <f>'东部-表2供水企业供水成本费用表'!E17+'西部-表2供水企业供水成本费用表'!E17+'二次-表2供水企业供水成本费用表'!E17+'中法-表2供水企业供水成本费用表'!E17</f>
        <v>1818.28</v>
      </c>
      <c r="F17" s="20">
        <f>'东部-表2供水企业供水成本费用表'!F17+'西部-表2供水企业供水成本费用表'!F17+'二次-表2供水企业供水成本费用表'!F17+'中法-表2供水企业供水成本费用表'!F17</f>
        <v>1850.46</v>
      </c>
      <c r="I17" s="6"/>
      <c r="J17" s="10"/>
      <c r="K17" s="8"/>
      <c r="L17" s="9"/>
      <c r="M17" s="8"/>
      <c r="N17" s="13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</row>
    <row r="18" spans="1:32" ht="20.100000000000001" customHeight="1" x14ac:dyDescent="0.15">
      <c r="A18" s="3" t="s">
        <v>37</v>
      </c>
      <c r="B18" s="3" t="s">
        <v>38</v>
      </c>
      <c r="C18" s="20">
        <f>'东部-表2供水企业供水成本费用表'!C18+'西部-表2供水企业供水成本费用表'!C18+'二次-表2供水企业供水成本费用表'!C18+'中法-表2供水企业供水成本费用表'!C18</f>
        <v>13952.55</v>
      </c>
      <c r="D18" s="20">
        <f>'东部-表2供水企业供水成本费用表'!D18+'西部-表2供水企业供水成本费用表'!D18+'二次-表2供水企业供水成本费用表'!D18+'中法-表2供水企业供水成本费用表'!D18</f>
        <v>17051.2</v>
      </c>
      <c r="E18" s="20">
        <f>'东部-表2供水企业供水成本费用表'!E18+'西部-表2供水企业供水成本费用表'!E18+'二次-表2供水企业供水成本费用表'!E18+'中法-表2供水企业供水成本费用表'!E18</f>
        <v>8747.31</v>
      </c>
      <c r="F18" s="20">
        <f>'东部-表2供水企业供水成本费用表'!F18+'西部-表2供水企业供水成本费用表'!F18+'二次-表2供水企业供水成本费用表'!F18+'中法-表2供水企业供水成本费用表'!F18</f>
        <v>13441.01</v>
      </c>
      <c r="I18" s="6"/>
      <c r="J18" s="10"/>
      <c r="K18" s="8"/>
      <c r="L18" s="9"/>
      <c r="M18" s="8"/>
      <c r="N18" s="8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</row>
    <row r="19" spans="1:32" ht="20.100000000000001" customHeight="1" x14ac:dyDescent="0.15">
      <c r="A19" s="3" t="s">
        <v>39</v>
      </c>
      <c r="B19" s="3" t="s">
        <v>40</v>
      </c>
      <c r="C19" s="20">
        <f>'东部-表2供水企业供水成本费用表'!C19+'西部-表2供水企业供水成本费用表'!C19+'二次-表2供水企业供水成本费用表'!C19+'中法-表2供水企业供水成本费用表'!C19</f>
        <v>3654.84</v>
      </c>
      <c r="D19" s="20">
        <f>'东部-表2供水企业供水成本费用表'!D19+'西部-表2供水企业供水成本费用表'!D19+'二次-表2供水企业供水成本费用表'!D19+'中法-表2供水企业供水成本费用表'!D19</f>
        <v>3829.93</v>
      </c>
      <c r="E19" s="20">
        <f>'东部-表2供水企业供水成本费用表'!E19+'西部-表2供水企业供水成本费用表'!E19+'二次-表2供水企业供水成本费用表'!E19+'中法-表2供水企业供水成本费用表'!E19</f>
        <v>3528.43</v>
      </c>
      <c r="F19" s="20">
        <f>'东部-表2供水企业供水成本费用表'!F19+'西部-表2供水企业供水成本费用表'!F19+'二次-表2供水企业供水成本费用表'!F19+'中法-表2供水企业供水成本费用表'!F19</f>
        <v>3770.11</v>
      </c>
      <c r="I19" s="6"/>
      <c r="J19" s="10"/>
      <c r="K19" s="8"/>
      <c r="L19" s="9"/>
      <c r="M19" s="8"/>
      <c r="N19" s="8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</row>
    <row r="20" spans="1:32" ht="20.100000000000001" customHeight="1" x14ac:dyDescent="0.15">
      <c r="A20" s="3" t="s">
        <v>41</v>
      </c>
      <c r="B20" s="3" t="s">
        <v>42</v>
      </c>
      <c r="C20" s="20">
        <f>'东部-表2供水企业供水成本费用表'!C20+'西部-表2供水企业供水成本费用表'!C20+'二次-表2供水企业供水成本费用表'!C20+'中法-表2供水企业供水成本费用表'!C20</f>
        <v>5400.1</v>
      </c>
      <c r="D20" s="20">
        <f>'东部-表2供水企业供水成本费用表'!D20+'西部-表2供水企业供水成本费用表'!D20+'二次-表2供水企业供水成本费用表'!D20+'中法-表2供水企业供水成本费用表'!D20</f>
        <v>5467.46</v>
      </c>
      <c r="E20" s="20">
        <f>'东部-表2供水企业供水成本费用表'!E20+'西部-表2供水企业供水成本费用表'!E20+'二次-表2供水企业供水成本费用表'!E20+'中法-表2供水企业供水成本费用表'!E20</f>
        <v>949.47</v>
      </c>
      <c r="F20" s="20">
        <f>'东部-表2供水企业供水成本费用表'!F20+'西部-表2供水企业供水成本费用表'!F20+'二次-表2供水企业供水成本费用表'!F20+'中法-表2供水企业供水成本费用表'!F20</f>
        <v>3939.01</v>
      </c>
      <c r="I20" s="6"/>
      <c r="J20" s="10"/>
      <c r="K20" s="8"/>
      <c r="L20" s="9"/>
      <c r="M20" s="8"/>
      <c r="N20" s="8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</row>
    <row r="21" spans="1:32" ht="20.100000000000001" customHeight="1" x14ac:dyDescent="0.15">
      <c r="A21" s="3" t="s">
        <v>43</v>
      </c>
      <c r="B21" s="3" t="s">
        <v>44</v>
      </c>
      <c r="C21" s="20">
        <f>'东部-表2供水企业供水成本费用表'!C21+'西部-表2供水企业供水成本费用表'!C21+'二次-表2供水企业供水成本费用表'!C21+'中法-表2供水企业供水成本费用表'!C21</f>
        <v>166.23</v>
      </c>
      <c r="D21" s="20">
        <f>'东部-表2供水企业供水成本费用表'!D21+'西部-表2供水企业供水成本费用表'!D21+'二次-表2供水企业供水成本费用表'!D21+'中法-表2供水企业供水成本费用表'!D21</f>
        <v>137.5</v>
      </c>
      <c r="E21" s="20">
        <f>'东部-表2供水企业供水成本费用表'!E21+'西部-表2供水企业供水成本费用表'!E21+'二次-表2供水企业供水成本费用表'!E21+'中法-表2供水企业供水成本费用表'!E21</f>
        <v>133.83000000000001</v>
      </c>
      <c r="F21" s="20">
        <f>'东部-表2供水企业供水成本费用表'!F21+'西部-表2供水企业供水成本费用表'!F21+'二次-表2供水企业供水成本费用表'!F21+'中法-表2供水企业供水成本费用表'!F21</f>
        <v>15.09</v>
      </c>
      <c r="I21" s="6"/>
      <c r="J21" s="10"/>
      <c r="K21" s="8"/>
      <c r="L21" s="9"/>
      <c r="M21" s="8"/>
      <c r="N21" s="8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</row>
    <row r="22" spans="1:32" ht="20.100000000000001" customHeight="1" x14ac:dyDescent="0.15">
      <c r="A22" s="5" t="s">
        <v>45</v>
      </c>
      <c r="B22" s="3" t="s">
        <v>46</v>
      </c>
      <c r="C22" s="20">
        <f>'东部-表2供水企业供水成本费用表'!C22+'西部-表2供水企业供水成本费用表'!C22+'二次-表2供水企业供水成本费用表'!C22+'中法-表2供水企业供水成本费用表'!C22</f>
        <v>192.91</v>
      </c>
      <c r="D22" s="20">
        <f>'东部-表2供水企业供水成本费用表'!D22+'西部-表2供水企业供水成本费用表'!D22+'二次-表2供水企业供水成本费用表'!D22+'中法-表2供水企业供水成本费用表'!D22</f>
        <v>206.33</v>
      </c>
      <c r="E22" s="20">
        <f>'东部-表2供水企业供水成本费用表'!E22+'西部-表2供水企业供水成本费用表'!E22+'二次-表2供水企业供水成本费用表'!E22+'中法-表2供水企业供水成本费用表'!E22</f>
        <v>216.59</v>
      </c>
      <c r="F22" s="20">
        <f>'东部-表2供水企业供水成本费用表'!F22+'西部-表2供水企业供水成本费用表'!F22+'二次-表2供水企业供水成本费用表'!F22+'中法-表2供水企业供水成本费用表'!F22</f>
        <v>205.28</v>
      </c>
      <c r="I22" s="6"/>
      <c r="J22" s="10"/>
      <c r="K22" s="8"/>
      <c r="L22" s="9"/>
      <c r="M22" s="8"/>
      <c r="N22" s="8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</row>
    <row r="23" spans="1:32" ht="20.100000000000001" customHeight="1" x14ac:dyDescent="0.15">
      <c r="A23" s="5" t="s">
        <v>47</v>
      </c>
      <c r="B23" s="3" t="s">
        <v>48</v>
      </c>
      <c r="C23" s="20">
        <f>'东部-表2供水企业供水成本费用表'!C23+'西部-表2供水企业供水成本费用表'!C23+'二次-表2供水企业供水成本费用表'!C23+'中法-表2供水企业供水成本费用表'!C23</f>
        <v>416.36</v>
      </c>
      <c r="D23" s="20">
        <f>'东部-表2供水企业供水成本费用表'!D23+'西部-表2供水企业供水成本费用表'!D23+'二次-表2供水企业供水成本费用表'!D23+'中法-表2供水企业供水成本费用表'!D23</f>
        <v>422.44</v>
      </c>
      <c r="E23" s="20">
        <f>'东部-表2供水企业供水成本费用表'!E23+'西部-表2供水企业供水成本费用表'!E23+'二次-表2供水企业供水成本费用表'!E23+'中法-表2供水企业供水成本费用表'!E23</f>
        <v>0</v>
      </c>
      <c r="F23" s="20">
        <f>'东部-表2供水企业供水成本费用表'!F23+'西部-表2供水企业供水成本费用表'!F23+'二次-表2供水企业供水成本费用表'!F23+'中法-表2供水企业供水成本费用表'!F23</f>
        <v>279.60000000000002</v>
      </c>
      <c r="I23" s="6"/>
      <c r="J23" s="10"/>
      <c r="K23" s="10"/>
      <c r="L23" s="8"/>
      <c r="M23" s="9"/>
      <c r="N23" s="8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</row>
    <row r="24" spans="1:32" ht="20.100000000000001" customHeight="1" x14ac:dyDescent="0.15">
      <c r="A24" s="3" t="s">
        <v>49</v>
      </c>
      <c r="B24" s="3" t="s">
        <v>50</v>
      </c>
      <c r="C24" s="20">
        <f>'东部-表2供水企业供水成本费用表'!C24+'西部-表2供水企业供水成本费用表'!C24+'二次-表2供水企业供水成本费用表'!C24+'中法-表2供水企业供水成本费用表'!C24</f>
        <v>763.51</v>
      </c>
      <c r="D24" s="20">
        <f>'东部-表2供水企业供水成本费用表'!D24+'西部-表2供水企业供水成本费用表'!D24+'二次-表2供水企业供水成本费用表'!D24+'中法-表2供水企业供水成本费用表'!D24</f>
        <v>640.63</v>
      </c>
      <c r="E24" s="20">
        <f>'东部-表2供水企业供水成本费用表'!E24+'西部-表2供水企业供水成本费用表'!E24+'二次-表2供水企业供水成本费用表'!E24+'中法-表2供水企业供水成本费用表'!E24</f>
        <v>380.05</v>
      </c>
      <c r="F24" s="20">
        <f>'东部-表2供水企业供水成本费用表'!F24+'西部-表2供水企业供水成本费用表'!F24+'二次-表2供水企业供水成本费用表'!F24+'中法-表2供水企业供水成本费用表'!F24</f>
        <v>596.53</v>
      </c>
      <c r="I24" s="6"/>
      <c r="J24" s="10"/>
      <c r="K24" s="10"/>
      <c r="L24" s="8"/>
      <c r="M24" s="9"/>
      <c r="N24" s="8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</row>
    <row r="25" spans="1:32" ht="20.100000000000001" customHeight="1" x14ac:dyDescent="0.15">
      <c r="A25" s="3" t="s">
        <v>51</v>
      </c>
      <c r="B25" s="3" t="s">
        <v>52</v>
      </c>
      <c r="C25" s="20">
        <f>'东部-表2供水企业供水成本费用表'!C25+'西部-表2供水企业供水成本费用表'!C25+'二次-表2供水企业供水成本费用表'!C25+'中法-表2供水企业供水成本费用表'!C25</f>
        <v>533.98</v>
      </c>
      <c r="D25" s="20">
        <f>'东部-表2供水企业供水成本费用表'!D25+'西部-表2供水企业供水成本费用表'!D25+'二次-表2供水企业供水成本费用表'!D25+'中法-表2供水企业供水成本费用表'!D25</f>
        <v>575.84</v>
      </c>
      <c r="E25" s="20">
        <f>'东部-表2供水企业供水成本费用表'!E25+'西部-表2供水企业供水成本费用表'!E25+'二次-表2供水企业供水成本费用表'!E25+'中法-表2供水企业供水成本费用表'!E25</f>
        <v>282.72000000000003</v>
      </c>
      <c r="F25" s="20">
        <f>'东部-表2供水企业供水成本费用表'!F25+'西部-表2供水企业供水成本费用表'!F25+'二次-表2供水企业供水成本费用表'!F25+'中法-表2供水企业供水成本费用表'!F25</f>
        <v>510.56</v>
      </c>
      <c r="I25" s="6"/>
      <c r="J25" s="10"/>
      <c r="K25" s="10"/>
      <c r="L25" s="8"/>
      <c r="M25" s="9"/>
      <c r="N25" s="8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</row>
    <row r="26" spans="1:32" ht="20.100000000000001" customHeight="1" x14ac:dyDescent="0.15">
      <c r="A26" s="3" t="s">
        <v>53</v>
      </c>
      <c r="B26" s="3" t="s">
        <v>54</v>
      </c>
      <c r="C26" s="20">
        <f>'东部-表2供水企业供水成本费用表'!C26+'西部-表2供水企业供水成本费用表'!C26+'二次-表2供水企业供水成本费用表'!C26+'中法-表2供水企业供水成本费用表'!C26</f>
        <v>0</v>
      </c>
      <c r="D26" s="20">
        <f>'东部-表2供水企业供水成本费用表'!D26+'西部-表2供水企业供水成本费用表'!D26+'二次-表2供水企业供水成本费用表'!D26+'中法-表2供水企业供水成本费用表'!D26</f>
        <v>0</v>
      </c>
      <c r="E26" s="20">
        <f>'东部-表2供水企业供水成本费用表'!E26+'西部-表2供水企业供水成本费用表'!E26+'二次-表2供水企业供水成本费用表'!E26+'中法-表2供水企业供水成本费用表'!E26</f>
        <v>0.94</v>
      </c>
      <c r="F26" s="20">
        <f>'东部-表2供水企业供水成本费用表'!F26+'西部-表2供水企业供水成本费用表'!F26+'二次-表2供水企业供水成本费用表'!F26+'中法-表2供水企业供水成本费用表'!F26</f>
        <v>0.94</v>
      </c>
      <c r="I26" s="6"/>
      <c r="J26" s="10"/>
      <c r="K26" s="10"/>
      <c r="L26" s="8"/>
      <c r="M26" s="9"/>
      <c r="N26" s="8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</row>
    <row r="27" spans="1:32" ht="20.100000000000001" customHeight="1" x14ac:dyDescent="0.15">
      <c r="A27" s="3" t="s">
        <v>55</v>
      </c>
      <c r="B27" s="3" t="s">
        <v>56</v>
      </c>
      <c r="C27" s="20">
        <f>'东部-表2供水企业供水成本费用表'!C27+'西部-表2供水企业供水成本费用表'!C27+'二次-表2供水企业供水成本费用表'!C27+'中法-表2供水企业供水成本费用表'!C27</f>
        <v>0</v>
      </c>
      <c r="D27" s="20">
        <f>'东部-表2供水企业供水成本费用表'!D27+'西部-表2供水企业供水成本费用表'!D27+'二次-表2供水企业供水成本费用表'!D27+'中法-表2供水企业供水成本费用表'!D27</f>
        <v>0</v>
      </c>
      <c r="E27" s="20">
        <f>'东部-表2供水企业供水成本费用表'!E27+'西部-表2供水企业供水成本费用表'!E27+'二次-表2供水企业供水成本费用表'!E27+'中法-表2供水企业供水成本费用表'!E27</f>
        <v>-14.39</v>
      </c>
      <c r="F27" s="20">
        <f>'东部-表2供水企业供水成本费用表'!F27+'西部-表2供水企业供水成本费用表'!F27+'二次-表2供水企业供水成本费用表'!F27+'中法-表2供水企业供水成本费用表'!F27</f>
        <v>-14.39</v>
      </c>
      <c r="I27" s="6"/>
      <c r="J27" s="10"/>
      <c r="K27" s="10"/>
      <c r="L27" s="8"/>
      <c r="M27" s="9"/>
      <c r="N27" s="8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</row>
    <row r="28" spans="1:32" ht="20.100000000000001" customHeight="1" x14ac:dyDescent="0.15">
      <c r="A28" s="3" t="s">
        <v>69</v>
      </c>
      <c r="B28" s="3" t="s">
        <v>70</v>
      </c>
      <c r="C28" s="20">
        <f>'东部-表2供水企业供水成本费用表'!C28+'西部-表2供水企业供水成本费用表'!C28+'二次-表2供水企业供水成本费用表'!C28+'中法-表2供水企业供水成本费用表'!C28</f>
        <v>1820.57</v>
      </c>
      <c r="D28" s="20">
        <f>'东部-表2供水企业供水成本费用表'!D28+'西部-表2供水企业供水成本费用表'!D28+'二次-表2供水企业供水成本费用表'!D28+'中法-表2供水企业供水成本费用表'!D28</f>
        <v>4700.2</v>
      </c>
      <c r="E28" s="20">
        <f>'东部-表2供水企业供水成本费用表'!E28+'西部-表2供水企业供水成本费用表'!E28+'二次-表2供水企业供水成本费用表'!E28+'中法-表2供水企业供水成本费用表'!E28</f>
        <v>2226.4899999999998</v>
      </c>
      <c r="F28" s="20">
        <f>'东部-表2供水企业供水成本费用表'!F28+'西部-表2供水企业供水成本费用表'!F28+'二次-表2供水企业供水成本费用表'!F28+'中法-表2供水企业供水成本费用表'!F28</f>
        <v>2965.67</v>
      </c>
      <c r="I28" s="6"/>
      <c r="J28" s="10"/>
      <c r="K28" s="10"/>
      <c r="L28" s="8"/>
      <c r="M28" s="9"/>
      <c r="N28" s="8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</row>
    <row r="29" spans="1:32" ht="20.100000000000001" customHeight="1" x14ac:dyDescent="0.15">
      <c r="A29" s="3" t="s">
        <v>80</v>
      </c>
      <c r="B29" s="3" t="s">
        <v>71</v>
      </c>
      <c r="C29" s="20">
        <f>'东部-表2供水企业供水成本费用表'!C29+'西部-表2供水企业供水成本费用表'!C29+'二次-表2供水企业供水成本费用表'!C29+'中法-表2供水企业供水成本费用表'!C29</f>
        <v>1004.05</v>
      </c>
      <c r="D29" s="20">
        <f>'东部-表2供水企业供水成本费用表'!D29+'西部-表2供水企业供水成本费用表'!D29+'二次-表2供水企业供水成本费用表'!D29+'中法-表2供水企业供水成本费用表'!D29</f>
        <v>1070.8699999999999</v>
      </c>
      <c r="E29" s="20">
        <f>'东部-表2供水企业供水成本费用表'!E29+'西部-表2供水企业供水成本费用表'!E29+'二次-表2供水企业供水成本费用表'!E29+'中法-表2供水企业供水成本费用表'!E29</f>
        <v>1043.18</v>
      </c>
      <c r="F29" s="20">
        <f>'东部-表2供水企业供水成本费用表'!F29+'西部-表2供水企业供水成本费用表'!F29+'二次-表2供水企业供水成本费用表'!F29+'中法-表2供水企业供水成本费用表'!F29</f>
        <v>1039.3699999999999</v>
      </c>
      <c r="I29" s="6"/>
      <c r="J29" s="10"/>
      <c r="K29" s="10"/>
      <c r="L29" s="8"/>
      <c r="M29" s="9"/>
      <c r="N29" s="8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</row>
    <row r="30" spans="1:32" ht="20.100000000000001" customHeight="1" x14ac:dyDescent="0.15">
      <c r="A30" s="3" t="s">
        <v>57</v>
      </c>
      <c r="B30" s="3" t="s">
        <v>72</v>
      </c>
      <c r="C30" s="20">
        <f>'东部-表2供水企业供水成本费用表'!C30+'西部-表2供水企业供水成本费用表'!C30+'二次-表2供水企业供水成本费用表'!C30+'中法-表2供水企业供水成本费用表'!C30</f>
        <v>146.36000000000001</v>
      </c>
      <c r="D30" s="20">
        <f>'东部-表2供水企业供水成本费用表'!D30+'西部-表2供水企业供水成本费用表'!D30+'二次-表2供水企业供水成本费用表'!D30+'中法-表2供水企业供水成本费用表'!D30</f>
        <v>178.95</v>
      </c>
      <c r="E30" s="20">
        <f>'东部-表2供水企业供水成本费用表'!E30+'西部-表2供水企业供水成本费用表'!E30+'二次-表2供水企业供水成本费用表'!E30+'中法-表2供水企业供水成本费用表'!E30</f>
        <v>284.12</v>
      </c>
      <c r="F30" s="20">
        <f>'东部-表2供水企业供水成本费用表'!F30+'西部-表2供水企业供水成本费用表'!F30+'二次-表2供水企业供水成本费用表'!F30+'中法-表2供水企业供水成本费用表'!F30</f>
        <v>202.67</v>
      </c>
      <c r="I30" s="6"/>
      <c r="J30" s="14"/>
      <c r="K30" s="8"/>
      <c r="L30" s="9"/>
      <c r="M30" s="8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</row>
    <row r="31" spans="1:32" ht="20.100000000000001" customHeight="1" x14ac:dyDescent="0.15">
      <c r="A31" s="4" t="s">
        <v>58</v>
      </c>
      <c r="B31" s="4" t="s">
        <v>73</v>
      </c>
      <c r="C31" s="20">
        <f>'东部-表2供水企业供水成本费用表'!C31+'西部-表2供水企业供水成本费用表'!C31+'二次-表2供水企业供水成本费用表'!C31+'中法-表2供水企业供水成本费用表'!C31</f>
        <v>464.66</v>
      </c>
      <c r="D31" s="20">
        <f>'东部-表2供水企业供水成本费用表'!D31+'西部-表2供水企业供水成本费用表'!D31+'二次-表2供水企业供水成本费用表'!D31+'中法-表2供水企业供水成本费用表'!D31</f>
        <v>415.85</v>
      </c>
      <c r="E31" s="20">
        <f>'东部-表2供水企业供水成本费用表'!E31+'西部-表2供水企业供水成本费用表'!E31+'二次-表2供水企业供水成本费用表'!E31+'中法-表2供水企业供水成本费用表'!E31</f>
        <v>371.14</v>
      </c>
      <c r="F31" s="20">
        <f>'东部-表2供水企业供水成本费用表'!F31+'西部-表2供水企业供水成本费用表'!F31+'二次-表2供水企业供水成本费用表'!F31+'中法-表2供水企业供水成本费用表'!F31</f>
        <v>420.24</v>
      </c>
      <c r="I31" s="6"/>
      <c r="J31" s="10"/>
      <c r="K31" s="8"/>
      <c r="L31" s="9"/>
      <c r="M31" s="8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</row>
    <row r="32" spans="1:32" ht="20.100000000000001" customHeight="1" x14ac:dyDescent="0.15">
      <c r="A32" s="3" t="s">
        <v>59</v>
      </c>
      <c r="B32" s="4" t="s">
        <v>74</v>
      </c>
      <c r="C32" s="20"/>
      <c r="D32" s="20"/>
      <c r="E32" s="20"/>
      <c r="F32" s="20"/>
      <c r="I32" s="6"/>
      <c r="J32" s="10"/>
      <c r="K32" s="8"/>
      <c r="L32" s="9"/>
      <c r="M32" s="13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</row>
    <row r="33" spans="1:32" ht="20.100000000000001" customHeight="1" x14ac:dyDescent="0.15">
      <c r="A33" s="3" t="s">
        <v>60</v>
      </c>
      <c r="B33" s="4" t="s">
        <v>75</v>
      </c>
      <c r="C33" s="20">
        <f>'东部-表2供水企业供水成本费用表'!C33+'西部-表2供水企业供水成本费用表'!C33+'二次-表2供水企业供水成本费用表'!C33+'中法-表2供水企业供水成本费用表'!C33</f>
        <v>19766.75</v>
      </c>
      <c r="D33" s="20">
        <f>'东部-表2供水企业供水成本费用表'!D33+'西部-表2供水企业供水成本费用表'!D33+'二次-表2供水企业供水成本费用表'!D33+'中法-表2供水企业供水成本费用表'!D33</f>
        <v>20607.96</v>
      </c>
      <c r="E33" s="20">
        <f>'东部-表2供水企业供水成本费用表'!E33+'西部-表2供水企业供水成本费用表'!E33+'二次-表2供水企业供水成本费用表'!E33+'中法-表2供水企业供水成本费用表'!E33</f>
        <v>19468.95</v>
      </c>
      <c r="F33" s="20">
        <f>'东部-表2供水企业供水成本费用表'!F33+'西部-表2供水企业供水成本费用表'!F33+'二次-表2供水企业供水成本费用表'!F33+'中法-表2供水企业供水成本费用表'!F33</f>
        <v>20438.72</v>
      </c>
      <c r="I33" s="6"/>
      <c r="J33" s="10"/>
      <c r="K33" s="8"/>
      <c r="L33" s="9"/>
      <c r="M33" s="13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</row>
    <row r="34" spans="1:32" ht="20.100000000000001" customHeight="1" x14ac:dyDescent="0.15">
      <c r="A34" s="3" t="s">
        <v>61</v>
      </c>
      <c r="B34" s="4" t="s">
        <v>76</v>
      </c>
      <c r="C34" s="20">
        <f>'东部-表2供水企业供水成本费用表'!C34+'西部-表2供水企业供水成本费用表'!C34+'二次-表2供水企业供水成本费用表'!C34+'中法-表2供水企业供水成本费用表'!C34</f>
        <v>17523.98</v>
      </c>
      <c r="D34" s="20">
        <f>'东部-表2供水企业供水成本费用表'!D34+'西部-表2供水企业供水成本费用表'!D34+'二次-表2供水企业供水成本费用表'!D34+'中法-表2供水企业供水成本费用表'!D34</f>
        <v>18271.97</v>
      </c>
      <c r="E34" s="20">
        <f>'东部-表2供水企业供水成本费用表'!E34+'西部-表2供水企业供水成本费用表'!E34+'二次-表2供水企业供水成本费用表'!E34+'中法-表2供水企业供水成本费用表'!E34</f>
        <v>17322.740000000002</v>
      </c>
      <c r="F34" s="34">
        <f>'东部-表2供水企业供水成本费用表'!F34+'西部-表2供水企业供水成本费用表'!F34+'二次-表2供水企业供水成本费用表'!F34+'中法-表2供水企业供水成本费用表'!F34</f>
        <v>18165.96</v>
      </c>
      <c r="I34" s="6"/>
      <c r="J34" s="10"/>
      <c r="K34" s="8"/>
      <c r="L34" s="9"/>
      <c r="M34" s="8"/>
    </row>
    <row r="35" spans="1:32" ht="20.100000000000001" customHeight="1" x14ac:dyDescent="0.15">
      <c r="A35" s="3" t="s">
        <v>62</v>
      </c>
      <c r="B35" s="4" t="s">
        <v>77</v>
      </c>
      <c r="C35" s="20">
        <f>('东部-表2供水企业供水成本费用表'!C35+'西部-表2供水企业供水成本费用表'!C35+'二次-表2供水企业供水成本费用表'!C35+'中法-表2供水企业供水成本费用表'!C35)/3</f>
        <v>0.08</v>
      </c>
      <c r="D35" s="20">
        <f>('东部-表2供水企业供水成本费用表'!D35+'西部-表2供水企业供水成本费用表'!D35+'二次-表2供水企业供水成本费用表'!D35+'中法-表2供水企业供水成本费用表'!D35)/3</f>
        <v>0.08</v>
      </c>
      <c r="E35" s="20">
        <f>('东部-表2供水企业供水成本费用表'!E35+'西部-表2供水企业供水成本费用表'!E35+'二次-表2供水企业供水成本费用表'!E35+'中法-表2供水企业供水成本费用表'!E35)/4</f>
        <v>0.08</v>
      </c>
      <c r="F35" s="20">
        <f>(C35+D35+E35)/3</f>
        <v>0.08</v>
      </c>
      <c r="I35" s="6"/>
      <c r="J35" s="10"/>
      <c r="K35" s="8"/>
      <c r="L35" s="9"/>
      <c r="M35" s="8"/>
    </row>
    <row r="36" spans="1:32" ht="20.100000000000001" customHeight="1" x14ac:dyDescent="0.15">
      <c r="A36" s="3" t="s">
        <v>63</v>
      </c>
      <c r="B36" s="4" t="s">
        <v>78</v>
      </c>
      <c r="C36" s="20">
        <f>('东部-表2供水企业供水成本费用表'!C36+'西部-表2供水企业供水成本费用表'!C36+'二次-表2供水企业供水成本费用表'!C36+'中法-表2供水企业供水成本费用表'!C36)/3</f>
        <v>7.0000000000000007E-2</v>
      </c>
      <c r="D36" s="20">
        <f>('东部-表2供水企业供水成本费用表'!D36+'西部-表2供水企业供水成本费用表'!D36+'二次-表2供水企业供水成本费用表'!D36+'中法-表2供水企业供水成本费用表'!D36)/3</f>
        <v>7.0000000000000007E-2</v>
      </c>
      <c r="E36" s="20">
        <f>('东部-表2供水企业供水成本费用表'!E36+'西部-表2供水企业供水成本费用表'!E36+'二次-表2供水企业供水成本费用表'!E36+'中法-表2供水企业供水成本费用表'!E36)/4</f>
        <v>7.0000000000000007E-2</v>
      </c>
      <c r="F36" s="20">
        <f>(C36+D36+E36)/3</f>
        <v>7.0000000000000007E-2</v>
      </c>
      <c r="G36" s="2"/>
      <c r="H36" s="2"/>
      <c r="I36" s="2"/>
      <c r="J36" s="10"/>
      <c r="K36" s="8"/>
      <c r="L36" s="9"/>
      <c r="M36" s="13"/>
    </row>
    <row r="37" spans="1:32" ht="20.100000000000001" customHeight="1" x14ac:dyDescent="0.25">
      <c r="A37" s="3" t="s">
        <v>64</v>
      </c>
      <c r="B37" s="4" t="s">
        <v>79</v>
      </c>
      <c r="C37" s="20">
        <f>('东部-表2供水企业供水成本费用表'!C37+'西部-表2供水企业供水成本费用表'!C37+'二次-表2供水企业供水成本费用表'!C37+'中法-表2供水企业供水成本费用表'!C37)/3</f>
        <v>2.1800000000000002</v>
      </c>
      <c r="D37" s="20">
        <f>('东部-表2供水企业供水成本费用表'!D37+'西部-表2供水企业供水成本费用表'!D37+'二次-表2供水企业供水成本费用表'!D37+'中法-表2供水企业供水成本费用表'!D37)/3</f>
        <v>2.25</v>
      </c>
      <c r="E37" s="20">
        <f>('东部-表2供水企业供水成本费用表'!E37+'西部-表2供水企业供水成本费用表'!E37+'二次-表2供水企业供水成本费用表'!E37+'中法-表2供水企业供水成本费用表'!E37)/4</f>
        <v>2.36</v>
      </c>
      <c r="F37" s="20">
        <f>F4/F34</f>
        <v>2.29</v>
      </c>
      <c r="I37" s="6"/>
      <c r="J37" s="6"/>
      <c r="K37" s="6"/>
      <c r="L37" s="6"/>
      <c r="M37" s="6"/>
    </row>
    <row r="38" spans="1:32" x14ac:dyDescent="0.25">
      <c r="I38" s="6"/>
      <c r="J38" s="6"/>
      <c r="K38" s="6"/>
      <c r="L38" s="6"/>
      <c r="M38" s="6"/>
    </row>
    <row r="39" spans="1:32" x14ac:dyDescent="0.25">
      <c r="I39" s="6"/>
      <c r="J39" s="6"/>
      <c r="K39" s="6"/>
      <c r="L39" s="6"/>
      <c r="M39" s="6"/>
    </row>
  </sheetData>
  <mergeCells count="1">
    <mergeCell ref="A1:F1"/>
  </mergeCells>
  <phoneticPr fontId="7" type="noConversion"/>
  <pageMargins left="0.69930555555555596" right="0.69930555555555596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autoPageBreaks="0"/>
  </sheetPr>
  <dimension ref="A1:F37"/>
  <sheetViews>
    <sheetView workbookViewId="0">
      <selection activeCell="F5" sqref="F5"/>
    </sheetView>
  </sheetViews>
  <sheetFormatPr defaultColWidth="9.140625" defaultRowHeight="13.5" x14ac:dyDescent="0.25"/>
  <cols>
    <col min="1" max="1" width="32.85546875" style="1" customWidth="1"/>
    <col min="2" max="2" width="22.7109375" style="1" customWidth="1"/>
    <col min="3" max="3" width="17.7109375" style="30" customWidth="1"/>
    <col min="4" max="4" width="16.7109375" style="30" customWidth="1"/>
    <col min="5" max="5" width="17" style="30" customWidth="1"/>
    <col min="6" max="6" width="20.7109375" style="19" customWidth="1"/>
    <col min="7" max="16384" width="9.140625" style="1"/>
  </cols>
  <sheetData>
    <row r="1" spans="1:6" ht="20.100000000000001" customHeight="1" x14ac:dyDescent="0.25">
      <c r="A1" s="35" t="s">
        <v>0</v>
      </c>
      <c r="B1" s="36"/>
      <c r="C1" s="36"/>
      <c r="D1" s="36"/>
      <c r="E1" s="36"/>
      <c r="F1" s="37"/>
    </row>
    <row r="2" spans="1:6" ht="20.100000000000001" customHeight="1" x14ac:dyDescent="0.25">
      <c r="A2" s="3" t="s">
        <v>65</v>
      </c>
      <c r="B2" s="4"/>
      <c r="C2" s="26"/>
      <c r="D2" s="26"/>
      <c r="E2" s="26"/>
      <c r="F2" s="20" t="s">
        <v>2</v>
      </c>
    </row>
    <row r="3" spans="1:6" ht="20.100000000000001" customHeight="1" x14ac:dyDescent="0.25">
      <c r="A3" s="15" t="s">
        <v>3</v>
      </c>
      <c r="B3" s="15" t="s">
        <v>4</v>
      </c>
      <c r="C3" s="20" t="s">
        <v>5</v>
      </c>
      <c r="D3" s="20" t="s">
        <v>6</v>
      </c>
      <c r="E3" s="20" t="s">
        <v>7</v>
      </c>
      <c r="F3" s="20" t="s">
        <v>8</v>
      </c>
    </row>
    <row r="4" spans="1:6" ht="20.100000000000001" customHeight="1" x14ac:dyDescent="0.25">
      <c r="A4" s="3" t="s">
        <v>9</v>
      </c>
      <c r="B4" s="3" t="s">
        <v>10</v>
      </c>
      <c r="C4" s="26">
        <f>C5+C14+C31</f>
        <v>4731.9799999999996</v>
      </c>
      <c r="D4" s="26">
        <f>D5+D14+D31</f>
        <v>4944.9399999999996</v>
      </c>
      <c r="E4" s="26">
        <f>E5+E14+E31</f>
        <v>4400.42</v>
      </c>
      <c r="F4" s="16">
        <f>(C4+D4+E4)/3</f>
        <v>4692.45</v>
      </c>
    </row>
    <row r="5" spans="1:6" ht="20.100000000000001" customHeight="1" x14ac:dyDescent="0.25">
      <c r="A5" s="4" t="s">
        <v>11</v>
      </c>
      <c r="B5" s="3" t="s">
        <v>12</v>
      </c>
      <c r="C5" s="26">
        <f>SUM(C6:C13)</f>
        <v>2142.34</v>
      </c>
      <c r="D5" s="26">
        <f>SUM(D6:D13)</f>
        <v>2569.89</v>
      </c>
      <c r="E5" s="26">
        <f>SUM(E6:E13)</f>
        <v>3356.73</v>
      </c>
      <c r="F5" s="16">
        <f>(C5+D5+E5)/3</f>
        <v>2689.65</v>
      </c>
    </row>
    <row r="6" spans="1:6" ht="20.100000000000001" customHeight="1" x14ac:dyDescent="0.25">
      <c r="A6" s="4" t="s">
        <v>13</v>
      </c>
      <c r="B6" s="3" t="s">
        <v>14</v>
      </c>
      <c r="C6" s="26">
        <v>664.93</v>
      </c>
      <c r="D6" s="26">
        <v>708.56</v>
      </c>
      <c r="E6" s="26">
        <v>645.03</v>
      </c>
      <c r="F6" s="16">
        <f t="shared" ref="F6:F21" si="0">(C6+D6+E6)/3</f>
        <v>672.84</v>
      </c>
    </row>
    <row r="7" spans="1:6" ht="20.100000000000001" customHeight="1" x14ac:dyDescent="0.25">
      <c r="A7" s="4" t="s">
        <v>15</v>
      </c>
      <c r="B7" s="3" t="s">
        <v>16</v>
      </c>
      <c r="C7" s="26">
        <v>99.97</v>
      </c>
      <c r="D7" s="26">
        <v>108.98</v>
      </c>
      <c r="E7" s="26">
        <v>109</v>
      </c>
      <c r="F7" s="16">
        <f t="shared" si="0"/>
        <v>105.98</v>
      </c>
    </row>
    <row r="8" spans="1:6" ht="20.100000000000001" customHeight="1" x14ac:dyDescent="0.25">
      <c r="A8" s="4" t="s">
        <v>17</v>
      </c>
      <c r="B8" s="5" t="s">
        <v>18</v>
      </c>
      <c r="C8" s="26">
        <v>248.86</v>
      </c>
      <c r="D8" s="26">
        <v>262.39999999999998</v>
      </c>
      <c r="E8" s="26">
        <v>243.32</v>
      </c>
      <c r="F8" s="16">
        <f t="shared" si="0"/>
        <v>251.53</v>
      </c>
    </row>
    <row r="9" spans="1:6" ht="20.100000000000001" customHeight="1" x14ac:dyDescent="0.25">
      <c r="A9" s="4" t="s">
        <v>19</v>
      </c>
      <c r="B9" s="3" t="s">
        <v>20</v>
      </c>
      <c r="C9" s="26">
        <v>342.86</v>
      </c>
      <c r="D9" s="26">
        <v>499.1</v>
      </c>
      <c r="E9" s="26">
        <v>141.05000000000001</v>
      </c>
      <c r="F9" s="16">
        <f t="shared" si="0"/>
        <v>327.67</v>
      </c>
    </row>
    <row r="10" spans="1:6" ht="20.100000000000001" customHeight="1" x14ac:dyDescent="0.25">
      <c r="A10" s="4" t="s">
        <v>21</v>
      </c>
      <c r="B10" s="3" t="s">
        <v>22</v>
      </c>
      <c r="C10" s="26">
        <v>51.47</v>
      </c>
      <c r="D10" s="26">
        <v>180.38</v>
      </c>
      <c r="E10" s="26">
        <v>51.96</v>
      </c>
      <c r="F10" s="16">
        <f t="shared" si="0"/>
        <v>94.6</v>
      </c>
    </row>
    <row r="11" spans="1:6" ht="20.100000000000001" customHeight="1" x14ac:dyDescent="0.25">
      <c r="A11" s="4" t="s">
        <v>23</v>
      </c>
      <c r="B11" s="3" t="s">
        <v>24</v>
      </c>
      <c r="C11" s="26">
        <v>363.24</v>
      </c>
      <c r="D11" s="26">
        <v>398.97</v>
      </c>
      <c r="E11" s="26">
        <v>548.29</v>
      </c>
      <c r="F11" s="16">
        <f t="shared" si="0"/>
        <v>436.83</v>
      </c>
    </row>
    <row r="12" spans="1:6" ht="20.100000000000001" customHeight="1" x14ac:dyDescent="0.25">
      <c r="A12" s="4" t="s">
        <v>25</v>
      </c>
      <c r="B12" s="5" t="s">
        <v>26</v>
      </c>
      <c r="C12" s="26">
        <v>189.17</v>
      </c>
      <c r="D12" s="26">
        <v>250.48</v>
      </c>
      <c r="E12" s="26">
        <v>1232.6199999999999</v>
      </c>
      <c r="F12" s="16">
        <f t="shared" si="0"/>
        <v>557.41999999999996</v>
      </c>
    </row>
    <row r="13" spans="1:6" ht="20.100000000000001" customHeight="1" x14ac:dyDescent="0.25">
      <c r="A13" s="4" t="s">
        <v>27</v>
      </c>
      <c r="B13" s="3" t="s">
        <v>28</v>
      </c>
      <c r="C13" s="26">
        <v>181.84</v>
      </c>
      <c r="D13" s="26">
        <v>161.02000000000001</v>
      </c>
      <c r="E13" s="26">
        <v>385.46</v>
      </c>
      <c r="F13" s="16">
        <f t="shared" si="0"/>
        <v>242.77</v>
      </c>
    </row>
    <row r="14" spans="1:6" ht="20.100000000000001" customHeight="1" x14ac:dyDescent="0.25">
      <c r="A14" s="4" t="s">
        <v>29</v>
      </c>
      <c r="B14" s="3" t="s">
        <v>30</v>
      </c>
      <c r="C14" s="26">
        <f>C15+C18+C30</f>
        <v>2508.5500000000002</v>
      </c>
      <c r="D14" s="26">
        <f>D15+D18+D30</f>
        <v>2315.88</v>
      </c>
      <c r="E14" s="26">
        <f>E15+E18+E30</f>
        <v>987.59</v>
      </c>
      <c r="F14" s="16">
        <f>(C14+D14+E14)/3</f>
        <v>1937.34</v>
      </c>
    </row>
    <row r="15" spans="1:6" ht="20.100000000000001" customHeight="1" x14ac:dyDescent="0.25">
      <c r="A15" s="4" t="s">
        <v>31</v>
      </c>
      <c r="B15" s="3" t="s">
        <v>32</v>
      </c>
      <c r="C15" s="26">
        <f>C16+C17</f>
        <v>27.84</v>
      </c>
      <c r="D15" s="26">
        <f>D16+D17</f>
        <v>33.090000000000003</v>
      </c>
      <c r="E15" s="26">
        <f>E16+E17</f>
        <v>62.33</v>
      </c>
      <c r="F15" s="16">
        <f t="shared" si="0"/>
        <v>41.09</v>
      </c>
    </row>
    <row r="16" spans="1:6" ht="20.100000000000001" customHeight="1" x14ac:dyDescent="0.25">
      <c r="A16" s="4" t="s">
        <v>33</v>
      </c>
      <c r="B16" s="3" t="s">
        <v>34</v>
      </c>
      <c r="C16" s="26">
        <v>22.73</v>
      </c>
      <c r="D16" s="26">
        <v>27.07</v>
      </c>
      <c r="E16" s="26">
        <v>25.95</v>
      </c>
      <c r="F16" s="16">
        <f t="shared" si="0"/>
        <v>25.25</v>
      </c>
    </row>
    <row r="17" spans="1:6" ht="20.100000000000001" customHeight="1" x14ac:dyDescent="0.25">
      <c r="A17" s="4" t="s">
        <v>35</v>
      </c>
      <c r="B17" s="3" t="s">
        <v>36</v>
      </c>
      <c r="C17" s="26">
        <v>5.1100000000000003</v>
      </c>
      <c r="D17" s="26">
        <v>6.02</v>
      </c>
      <c r="E17" s="26">
        <v>36.380000000000003</v>
      </c>
      <c r="F17" s="16">
        <f t="shared" si="0"/>
        <v>15.84</v>
      </c>
    </row>
    <row r="18" spans="1:6" ht="20.100000000000001" customHeight="1" x14ac:dyDescent="0.25">
      <c r="A18" s="4" t="s">
        <v>37</v>
      </c>
      <c r="B18" s="3" t="s">
        <v>38</v>
      </c>
      <c r="C18" s="26">
        <f>SUM(C19:C29)</f>
        <v>2481.4699999999998</v>
      </c>
      <c r="D18" s="26">
        <f>SUM(D19:D29)</f>
        <v>2285.66</v>
      </c>
      <c r="E18" s="26">
        <f>SUM(E19:E29)</f>
        <v>901.84</v>
      </c>
      <c r="F18" s="16">
        <f>(C18+D18+E18)/3</f>
        <v>1889.66</v>
      </c>
    </row>
    <row r="19" spans="1:6" ht="20.100000000000001" customHeight="1" x14ac:dyDescent="0.25">
      <c r="A19" s="4" t="s">
        <v>39</v>
      </c>
      <c r="B19" s="3" t="s">
        <v>40</v>
      </c>
      <c r="C19" s="26">
        <v>408.95</v>
      </c>
      <c r="D19" s="26">
        <v>402.97</v>
      </c>
      <c r="E19" s="26">
        <v>425.79</v>
      </c>
      <c r="F19" s="16">
        <f t="shared" si="0"/>
        <v>412.57</v>
      </c>
    </row>
    <row r="20" spans="1:6" ht="20.100000000000001" customHeight="1" x14ac:dyDescent="0.25">
      <c r="A20" s="4" t="s">
        <v>41</v>
      </c>
      <c r="B20" s="3" t="s">
        <v>42</v>
      </c>
      <c r="C20" s="26">
        <v>964.92</v>
      </c>
      <c r="D20" s="26">
        <v>973.76</v>
      </c>
      <c r="E20" s="26"/>
      <c r="F20" s="16">
        <f t="shared" si="0"/>
        <v>646.23</v>
      </c>
    </row>
    <row r="21" spans="1:6" ht="20.100000000000001" customHeight="1" x14ac:dyDescent="0.25">
      <c r="A21" s="4" t="s">
        <v>43</v>
      </c>
      <c r="B21" s="3" t="s">
        <v>44</v>
      </c>
      <c r="C21" s="26">
        <v>20.2</v>
      </c>
      <c r="D21" s="26">
        <v>7.5</v>
      </c>
      <c r="E21" s="26">
        <v>6.35</v>
      </c>
      <c r="F21" s="16">
        <f t="shared" si="0"/>
        <v>11.35</v>
      </c>
    </row>
    <row r="22" spans="1:6" ht="20.100000000000001" customHeight="1" x14ac:dyDescent="0.25">
      <c r="A22" s="4" t="s">
        <v>45</v>
      </c>
      <c r="B22" s="3" t="s">
        <v>46</v>
      </c>
      <c r="C22" s="26"/>
      <c r="D22" s="26"/>
      <c r="E22" s="26"/>
      <c r="F22" s="16"/>
    </row>
    <row r="23" spans="1:6" ht="20.100000000000001" customHeight="1" x14ac:dyDescent="0.25">
      <c r="A23" s="4" t="s">
        <v>47</v>
      </c>
      <c r="B23" s="3" t="s">
        <v>48</v>
      </c>
      <c r="C23" s="26"/>
      <c r="D23" s="26"/>
      <c r="E23" s="26"/>
      <c r="F23" s="16"/>
    </row>
    <row r="24" spans="1:6" ht="20.100000000000001" customHeight="1" x14ac:dyDescent="0.25">
      <c r="A24" s="4" t="s">
        <v>49</v>
      </c>
      <c r="B24" s="3" t="s">
        <v>50</v>
      </c>
      <c r="C24" s="26">
        <v>64.47</v>
      </c>
      <c r="D24" s="26">
        <v>111.65</v>
      </c>
      <c r="E24" s="26">
        <v>131.69</v>
      </c>
      <c r="F24" s="16">
        <f t="shared" ref="F24:F31" si="1">(C24+D24+E24)/3</f>
        <v>102.6</v>
      </c>
    </row>
    <row r="25" spans="1:6" ht="20.100000000000001" customHeight="1" x14ac:dyDescent="0.25">
      <c r="A25" s="4" t="s">
        <v>51</v>
      </c>
      <c r="B25" s="3" t="s">
        <v>52</v>
      </c>
      <c r="C25" s="26">
        <v>388.72</v>
      </c>
      <c r="D25" s="26">
        <v>398.79</v>
      </c>
      <c r="E25" s="26">
        <v>66.05</v>
      </c>
      <c r="F25" s="16">
        <f>(C25+D25+E25)/3</f>
        <v>284.52</v>
      </c>
    </row>
    <row r="26" spans="1:6" ht="20.100000000000001" customHeight="1" x14ac:dyDescent="0.15">
      <c r="A26" s="3" t="s">
        <v>53</v>
      </c>
      <c r="B26" s="3" t="s">
        <v>54</v>
      </c>
      <c r="C26" s="27"/>
      <c r="D26" s="27"/>
      <c r="E26" s="28"/>
      <c r="F26" s="17"/>
    </row>
    <row r="27" spans="1:6" ht="20.100000000000001" customHeight="1" x14ac:dyDescent="0.25">
      <c r="A27" s="3" t="s">
        <v>55</v>
      </c>
      <c r="B27" s="3" t="s">
        <v>56</v>
      </c>
      <c r="C27" s="27"/>
      <c r="D27" s="27"/>
      <c r="E27" s="29"/>
      <c r="F27" s="18"/>
    </row>
    <row r="28" spans="1:6" ht="20.100000000000001" customHeight="1" x14ac:dyDescent="0.25">
      <c r="A28" s="3" t="s">
        <v>69</v>
      </c>
      <c r="B28" s="3" t="s">
        <v>70</v>
      </c>
      <c r="C28" s="26">
        <v>525.85</v>
      </c>
      <c r="D28" s="26">
        <v>282.63</v>
      </c>
      <c r="E28" s="26">
        <v>163.6</v>
      </c>
      <c r="F28" s="16">
        <f t="shared" ref="F28:F29" si="2">(C28+D28+E28)/3</f>
        <v>324.02999999999997</v>
      </c>
    </row>
    <row r="29" spans="1:6" ht="20.100000000000001" customHeight="1" x14ac:dyDescent="0.25">
      <c r="A29" s="3" t="s">
        <v>81</v>
      </c>
      <c r="B29" s="3" t="s">
        <v>71</v>
      </c>
      <c r="C29" s="26">
        <v>108.36</v>
      </c>
      <c r="D29" s="26">
        <v>108.36</v>
      </c>
      <c r="E29" s="26">
        <v>108.36</v>
      </c>
      <c r="F29" s="16">
        <f t="shared" si="2"/>
        <v>108.36</v>
      </c>
    </row>
    <row r="30" spans="1:6" ht="20.100000000000001" customHeight="1" x14ac:dyDescent="0.25">
      <c r="A30" s="4" t="s">
        <v>57</v>
      </c>
      <c r="B30" s="3" t="s">
        <v>72</v>
      </c>
      <c r="C30" s="26">
        <v>-0.76</v>
      </c>
      <c r="D30" s="26">
        <v>-2.87</v>
      </c>
      <c r="E30" s="26">
        <v>23.42</v>
      </c>
      <c r="F30" s="16">
        <f t="shared" si="1"/>
        <v>6.6</v>
      </c>
    </row>
    <row r="31" spans="1:6" ht="20.100000000000001" customHeight="1" x14ac:dyDescent="0.25">
      <c r="A31" s="4" t="s">
        <v>58</v>
      </c>
      <c r="B31" s="4" t="s">
        <v>73</v>
      </c>
      <c r="C31" s="26">
        <v>81.09</v>
      </c>
      <c r="D31" s="26">
        <v>59.17</v>
      </c>
      <c r="E31" s="26">
        <v>56.1</v>
      </c>
      <c r="F31" s="16">
        <f t="shared" si="1"/>
        <v>65.45</v>
      </c>
    </row>
    <row r="32" spans="1:6" ht="20.100000000000001" customHeight="1" x14ac:dyDescent="0.25">
      <c r="A32" s="4" t="s">
        <v>59</v>
      </c>
      <c r="B32" s="4" t="s">
        <v>74</v>
      </c>
      <c r="C32" s="26"/>
      <c r="D32" s="26"/>
      <c r="E32" s="26"/>
      <c r="F32" s="16"/>
    </row>
    <row r="33" spans="1:6" ht="20.100000000000001" customHeight="1" x14ac:dyDescent="0.25">
      <c r="A33" s="3" t="s">
        <v>60</v>
      </c>
      <c r="B33" s="4" t="s">
        <v>75</v>
      </c>
      <c r="C33" s="26">
        <f>1901.11+107.15</f>
        <v>2008.26</v>
      </c>
      <c r="D33" s="26">
        <f>2034.15+155.97</f>
        <v>2190.12</v>
      </c>
      <c r="E33" s="26">
        <f>1912.09+44.08</f>
        <v>1956.17</v>
      </c>
      <c r="F33" s="16">
        <f t="shared" ref="F33:F36" si="3">(C33+D33+E33)/3</f>
        <v>2051.52</v>
      </c>
    </row>
    <row r="34" spans="1:6" ht="20.100000000000001" customHeight="1" x14ac:dyDescent="0.25">
      <c r="A34" s="3" t="s">
        <v>61</v>
      </c>
      <c r="B34" s="4" t="s">
        <v>76</v>
      </c>
      <c r="C34" s="26">
        <v>1979.65</v>
      </c>
      <c r="D34" s="26">
        <v>2113.9899999999998</v>
      </c>
      <c r="E34" s="26">
        <v>1886.46</v>
      </c>
      <c r="F34" s="16">
        <f t="shared" si="3"/>
        <v>1993.37</v>
      </c>
    </row>
    <row r="35" spans="1:6" ht="20.100000000000001" customHeight="1" x14ac:dyDescent="0.25">
      <c r="A35" s="4" t="s">
        <v>62</v>
      </c>
      <c r="B35" s="4" t="s">
        <v>77</v>
      </c>
      <c r="C35" s="26">
        <f>(C33-C34)/C33</f>
        <v>0.01</v>
      </c>
      <c r="D35" s="26">
        <f>(D33-D34)/D33</f>
        <v>0.03</v>
      </c>
      <c r="E35" s="26">
        <f>(E33-E34)/E33</f>
        <v>0.04</v>
      </c>
      <c r="F35" s="16">
        <f t="shared" si="3"/>
        <v>0.03</v>
      </c>
    </row>
    <row r="36" spans="1:6" ht="20.100000000000001" customHeight="1" x14ac:dyDescent="0.25">
      <c r="A36" s="4" t="s">
        <v>63</v>
      </c>
      <c r="B36" s="4" t="s">
        <v>78</v>
      </c>
      <c r="C36" s="26">
        <v>0.01</v>
      </c>
      <c r="D36" s="26">
        <v>0.02</v>
      </c>
      <c r="E36" s="26">
        <v>0.02</v>
      </c>
      <c r="F36" s="16">
        <f t="shared" si="3"/>
        <v>0.02</v>
      </c>
    </row>
    <row r="37" spans="1:6" ht="20.100000000000001" customHeight="1" x14ac:dyDescent="0.25">
      <c r="A37" s="4" t="s">
        <v>64</v>
      </c>
      <c r="B37" s="4" t="s">
        <v>79</v>
      </c>
      <c r="C37" s="26">
        <f>C4/C34</f>
        <v>2.39</v>
      </c>
      <c r="D37" s="26">
        <f t="shared" ref="D37:F37" si="4">D4/D34</f>
        <v>2.34</v>
      </c>
      <c r="E37" s="26">
        <f t="shared" si="4"/>
        <v>2.33</v>
      </c>
      <c r="F37" s="16">
        <f t="shared" si="4"/>
        <v>2.35</v>
      </c>
    </row>
  </sheetData>
  <mergeCells count="1">
    <mergeCell ref="A1:F1"/>
  </mergeCells>
  <phoneticPr fontId="7" type="noConversion"/>
  <pageMargins left="0.69930555555555596" right="0.69930555555555596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autoPageBreaks="0"/>
  </sheetPr>
  <dimension ref="A1:F37"/>
  <sheetViews>
    <sheetView workbookViewId="0">
      <selection activeCell="C2" sqref="C2"/>
    </sheetView>
  </sheetViews>
  <sheetFormatPr defaultColWidth="9.140625" defaultRowHeight="13.5" x14ac:dyDescent="0.25"/>
  <cols>
    <col min="1" max="1" width="32.85546875" style="1" customWidth="1"/>
    <col min="2" max="2" width="22.7109375" style="1" customWidth="1"/>
    <col min="3" max="3" width="17.7109375" style="25" customWidth="1"/>
    <col min="4" max="4" width="16.7109375" style="25" customWidth="1"/>
    <col min="5" max="5" width="17" style="25" customWidth="1"/>
    <col min="6" max="6" width="20.7109375" style="25" customWidth="1"/>
    <col min="7" max="16384" width="9.140625" style="1"/>
  </cols>
  <sheetData>
    <row r="1" spans="1:6" ht="20.100000000000001" customHeight="1" x14ac:dyDescent="0.25">
      <c r="A1" s="35" t="s">
        <v>0</v>
      </c>
      <c r="B1" s="36"/>
      <c r="C1" s="36"/>
      <c r="D1" s="36"/>
      <c r="E1" s="36"/>
      <c r="F1" s="37"/>
    </row>
    <row r="2" spans="1:6" ht="20.100000000000001" customHeight="1" x14ac:dyDescent="0.25">
      <c r="A2" s="3" t="s">
        <v>66</v>
      </c>
      <c r="B2" s="4"/>
      <c r="C2" s="20"/>
      <c r="D2" s="20"/>
      <c r="E2" s="20"/>
      <c r="F2" s="20" t="s">
        <v>2</v>
      </c>
    </row>
    <row r="3" spans="1:6" ht="20.100000000000001" customHeight="1" x14ac:dyDescent="0.25">
      <c r="A3" s="3" t="s">
        <v>3</v>
      </c>
      <c r="B3" s="3" t="s">
        <v>4</v>
      </c>
      <c r="C3" s="20" t="s">
        <v>5</v>
      </c>
      <c r="D3" s="20" t="s">
        <v>6</v>
      </c>
      <c r="E3" s="20" t="s">
        <v>7</v>
      </c>
      <c r="F3" s="20" t="s">
        <v>8</v>
      </c>
    </row>
    <row r="4" spans="1:6" ht="20.100000000000001" customHeight="1" x14ac:dyDescent="0.25">
      <c r="A4" s="3" t="s">
        <v>9</v>
      </c>
      <c r="B4" s="3" t="s">
        <v>10</v>
      </c>
      <c r="C4" s="20">
        <f>C5+C14+C31</f>
        <v>9341.92</v>
      </c>
      <c r="D4" s="20">
        <f>D5+D14+D31</f>
        <v>9602.98</v>
      </c>
      <c r="E4" s="20">
        <f>E5+E14+E31</f>
        <v>9207.74</v>
      </c>
      <c r="F4" s="20">
        <f t="shared" ref="F4:F20" si="0">(C4+D4+E4)/3</f>
        <v>9384.2099999999991</v>
      </c>
    </row>
    <row r="5" spans="1:6" ht="20.100000000000001" customHeight="1" x14ac:dyDescent="0.25">
      <c r="A5" s="3" t="s">
        <v>11</v>
      </c>
      <c r="B5" s="3" t="s">
        <v>12</v>
      </c>
      <c r="C5" s="20">
        <f>SUM(C6:C13)</f>
        <v>3631.5</v>
      </c>
      <c r="D5" s="20">
        <f>SUM(D6:D13)</f>
        <v>3901.29</v>
      </c>
      <c r="E5" s="20">
        <f>SUM(E6:E13)</f>
        <v>7832.69</v>
      </c>
      <c r="F5" s="20">
        <f t="shared" si="0"/>
        <v>5121.83</v>
      </c>
    </row>
    <row r="6" spans="1:6" ht="20.100000000000001" customHeight="1" x14ac:dyDescent="0.15">
      <c r="A6" s="3" t="s">
        <v>13</v>
      </c>
      <c r="B6" s="3" t="s">
        <v>14</v>
      </c>
      <c r="C6" s="21">
        <v>1683.31</v>
      </c>
      <c r="D6" s="21">
        <v>1825.66</v>
      </c>
      <c r="E6" s="21">
        <v>1610.81</v>
      </c>
      <c r="F6" s="20">
        <f t="shared" si="0"/>
        <v>1706.59</v>
      </c>
    </row>
    <row r="7" spans="1:6" ht="20.100000000000001" customHeight="1" x14ac:dyDescent="0.15">
      <c r="A7" s="3" t="s">
        <v>15</v>
      </c>
      <c r="B7" s="3" t="s">
        <v>16</v>
      </c>
      <c r="C7" s="21">
        <v>205.14</v>
      </c>
      <c r="D7" s="22">
        <v>227.54</v>
      </c>
      <c r="E7" s="22">
        <v>179.35</v>
      </c>
      <c r="F7" s="20">
        <f t="shared" si="0"/>
        <v>204.01</v>
      </c>
    </row>
    <row r="8" spans="1:6" ht="20.100000000000001" customHeight="1" x14ac:dyDescent="0.15">
      <c r="A8" s="3" t="s">
        <v>17</v>
      </c>
      <c r="B8" s="5" t="s">
        <v>18</v>
      </c>
      <c r="C8" s="21">
        <v>642.75</v>
      </c>
      <c r="D8" s="22">
        <v>661.58</v>
      </c>
      <c r="E8" s="22">
        <v>612.52</v>
      </c>
      <c r="F8" s="20">
        <f t="shared" si="0"/>
        <v>638.95000000000005</v>
      </c>
    </row>
    <row r="9" spans="1:6" ht="20.100000000000001" customHeight="1" x14ac:dyDescent="0.25">
      <c r="A9" s="3" t="s">
        <v>19</v>
      </c>
      <c r="B9" s="3" t="s">
        <v>20</v>
      </c>
      <c r="C9" s="20"/>
      <c r="D9" s="20"/>
      <c r="E9" s="20"/>
      <c r="F9" s="20">
        <f t="shared" si="0"/>
        <v>0</v>
      </c>
    </row>
    <row r="10" spans="1:6" ht="20.100000000000001" customHeight="1" x14ac:dyDescent="0.15">
      <c r="A10" s="3" t="s">
        <v>21</v>
      </c>
      <c r="B10" s="3" t="s">
        <v>22</v>
      </c>
      <c r="C10" s="21">
        <v>48.62</v>
      </c>
      <c r="D10" s="22">
        <v>108.57</v>
      </c>
      <c r="E10" s="22">
        <v>1.87</v>
      </c>
      <c r="F10" s="20">
        <f t="shared" si="0"/>
        <v>53.02</v>
      </c>
    </row>
    <row r="11" spans="1:6" ht="20.100000000000001" customHeight="1" x14ac:dyDescent="0.25">
      <c r="A11" s="3" t="s">
        <v>23</v>
      </c>
      <c r="B11" s="3" t="s">
        <v>24</v>
      </c>
      <c r="C11" s="22">
        <v>445.82</v>
      </c>
      <c r="D11" s="22">
        <v>489.78</v>
      </c>
      <c r="E11" s="22">
        <v>794.94</v>
      </c>
      <c r="F11" s="20">
        <f t="shared" si="0"/>
        <v>576.85</v>
      </c>
    </row>
    <row r="12" spans="1:6" ht="20.100000000000001" customHeight="1" x14ac:dyDescent="0.25">
      <c r="A12" s="3" t="s">
        <v>25</v>
      </c>
      <c r="B12" s="5" t="s">
        <v>26</v>
      </c>
      <c r="C12" s="22">
        <v>450.65</v>
      </c>
      <c r="D12" s="22">
        <v>415.06</v>
      </c>
      <c r="E12" s="22">
        <v>4106.01</v>
      </c>
      <c r="F12" s="20">
        <f t="shared" si="0"/>
        <v>1657.24</v>
      </c>
    </row>
    <row r="13" spans="1:6" ht="20.100000000000001" customHeight="1" x14ac:dyDescent="0.25">
      <c r="A13" s="3" t="s">
        <v>27</v>
      </c>
      <c r="B13" s="3" t="s">
        <v>28</v>
      </c>
      <c r="C13" s="22">
        <v>155.21</v>
      </c>
      <c r="D13" s="22">
        <v>173.1</v>
      </c>
      <c r="E13" s="22">
        <v>527.19000000000005</v>
      </c>
      <c r="F13" s="20">
        <f t="shared" si="0"/>
        <v>285.17</v>
      </c>
    </row>
    <row r="14" spans="1:6" ht="20.100000000000001" customHeight="1" x14ac:dyDescent="0.25">
      <c r="A14" s="3" t="s">
        <v>29</v>
      </c>
      <c r="B14" s="3" t="s">
        <v>30</v>
      </c>
      <c r="C14" s="20">
        <f>C15+C18+C30</f>
        <v>5603.75</v>
      </c>
      <c r="D14" s="20">
        <f>D15+D18+D30</f>
        <v>5602.49</v>
      </c>
      <c r="E14" s="20">
        <f>E15+E18+E30</f>
        <v>1280.69</v>
      </c>
      <c r="F14" s="20">
        <f t="shared" si="0"/>
        <v>4162.3100000000004</v>
      </c>
    </row>
    <row r="15" spans="1:6" ht="20.100000000000001" customHeight="1" x14ac:dyDescent="0.25">
      <c r="A15" s="3" t="s">
        <v>31</v>
      </c>
      <c r="B15" s="3" t="s">
        <v>32</v>
      </c>
      <c r="C15" s="20">
        <f>SUM(C16:C17)</f>
        <v>66.12</v>
      </c>
      <c r="D15" s="20">
        <f>SUM(D16:D17)</f>
        <v>62.97</v>
      </c>
      <c r="E15" s="20">
        <f>SUM(E16:E17)</f>
        <v>92.18</v>
      </c>
      <c r="F15" s="20">
        <f t="shared" si="0"/>
        <v>73.760000000000005</v>
      </c>
    </row>
    <row r="16" spans="1:6" ht="20.100000000000001" customHeight="1" x14ac:dyDescent="0.15">
      <c r="A16" s="3" t="s">
        <v>33</v>
      </c>
      <c r="B16" s="3" t="s">
        <v>34</v>
      </c>
      <c r="C16" s="21">
        <v>52.11</v>
      </c>
      <c r="D16" s="21">
        <v>53.4</v>
      </c>
      <c r="E16" s="21">
        <v>52.58</v>
      </c>
      <c r="F16" s="20">
        <f t="shared" si="0"/>
        <v>52.7</v>
      </c>
    </row>
    <row r="17" spans="1:6" ht="20.100000000000001" customHeight="1" x14ac:dyDescent="0.15">
      <c r="A17" s="3" t="s">
        <v>35</v>
      </c>
      <c r="B17" s="3" t="s">
        <v>36</v>
      </c>
      <c r="C17" s="21">
        <v>14.01</v>
      </c>
      <c r="D17" s="21">
        <v>9.57</v>
      </c>
      <c r="E17" s="21">
        <v>39.6</v>
      </c>
      <c r="F17" s="20">
        <f t="shared" si="0"/>
        <v>21.06</v>
      </c>
    </row>
    <row r="18" spans="1:6" ht="20.100000000000001" customHeight="1" x14ac:dyDescent="0.25">
      <c r="A18" s="3" t="s">
        <v>37</v>
      </c>
      <c r="B18" s="3" t="s">
        <v>38</v>
      </c>
      <c r="C18" s="20">
        <f>SUM(C19:C29)</f>
        <v>5537.59</v>
      </c>
      <c r="D18" s="20">
        <f>SUM(D19:D29)</f>
        <v>5539.04</v>
      </c>
      <c r="E18" s="20">
        <f>SUM(E19:E29)</f>
        <v>1149.31</v>
      </c>
      <c r="F18" s="20">
        <f>(C18+D18+E18)/3</f>
        <v>4075.31</v>
      </c>
    </row>
    <row r="19" spans="1:6" ht="20.100000000000001" customHeight="1" x14ac:dyDescent="0.25">
      <c r="A19" s="3" t="s">
        <v>39</v>
      </c>
      <c r="B19" s="3" t="s">
        <v>40</v>
      </c>
      <c r="C19" s="22">
        <v>795.67</v>
      </c>
      <c r="D19" s="22">
        <v>822.26</v>
      </c>
      <c r="E19" s="22">
        <v>639.79999999999995</v>
      </c>
      <c r="F19" s="20">
        <f t="shared" si="0"/>
        <v>752.58</v>
      </c>
    </row>
    <row r="20" spans="1:6" ht="20.100000000000001" customHeight="1" x14ac:dyDescent="0.25">
      <c r="A20" s="3" t="s">
        <v>41</v>
      </c>
      <c r="B20" s="3" t="s">
        <v>42</v>
      </c>
      <c r="C20" s="22">
        <v>3491.51</v>
      </c>
      <c r="D20" s="22">
        <v>3545.38</v>
      </c>
      <c r="E20" s="22">
        <v>0</v>
      </c>
      <c r="F20" s="20">
        <f t="shared" si="0"/>
        <v>2345.63</v>
      </c>
    </row>
    <row r="21" spans="1:6" ht="20.100000000000001" customHeight="1" x14ac:dyDescent="0.25">
      <c r="A21" s="3" t="s">
        <v>43</v>
      </c>
      <c r="B21" s="3" t="s">
        <v>44</v>
      </c>
      <c r="C21" s="22"/>
      <c r="D21" s="22"/>
      <c r="E21" s="22"/>
      <c r="F21" s="20"/>
    </row>
    <row r="22" spans="1:6" ht="20.100000000000001" customHeight="1" x14ac:dyDescent="0.25">
      <c r="A22" s="5" t="s">
        <v>45</v>
      </c>
      <c r="B22" s="3" t="s">
        <v>46</v>
      </c>
      <c r="C22" s="22">
        <v>130.13</v>
      </c>
      <c r="D22" s="22">
        <v>154.35</v>
      </c>
      <c r="E22" s="22">
        <v>166.45</v>
      </c>
      <c r="F22" s="20">
        <f t="shared" ref="F22:F25" si="1">(C22+D22+E22)/3</f>
        <v>150.31</v>
      </c>
    </row>
    <row r="23" spans="1:6" ht="20.100000000000001" customHeight="1" x14ac:dyDescent="0.25">
      <c r="A23" s="5" t="s">
        <v>47</v>
      </c>
      <c r="B23" s="3" t="s">
        <v>48</v>
      </c>
      <c r="C23" s="22">
        <v>416.36</v>
      </c>
      <c r="D23" s="22">
        <v>422.44</v>
      </c>
      <c r="E23" s="22">
        <v>0</v>
      </c>
      <c r="F23" s="20">
        <f t="shared" si="1"/>
        <v>279.60000000000002</v>
      </c>
    </row>
    <row r="24" spans="1:6" ht="20.100000000000001" customHeight="1" x14ac:dyDescent="0.25">
      <c r="A24" s="3" t="s">
        <v>49</v>
      </c>
      <c r="B24" s="3" t="s">
        <v>50</v>
      </c>
      <c r="C24" s="22">
        <v>383.91</v>
      </c>
      <c r="D24" s="22">
        <v>302.31</v>
      </c>
      <c r="E24" s="22">
        <v>32.340000000000003</v>
      </c>
      <c r="F24" s="20">
        <f t="shared" si="1"/>
        <v>239.52</v>
      </c>
    </row>
    <row r="25" spans="1:6" ht="20.100000000000001" customHeight="1" x14ac:dyDescent="0.25">
      <c r="A25" s="3" t="s">
        <v>51</v>
      </c>
      <c r="B25" s="3" t="s">
        <v>52</v>
      </c>
      <c r="C25" s="22">
        <v>125.84</v>
      </c>
      <c r="D25" s="22">
        <v>130.5</v>
      </c>
      <c r="E25" s="22">
        <v>90.09</v>
      </c>
      <c r="F25" s="20">
        <f t="shared" si="1"/>
        <v>115.48</v>
      </c>
    </row>
    <row r="26" spans="1:6" ht="20.100000000000001" customHeight="1" x14ac:dyDescent="0.15">
      <c r="A26" s="3" t="s">
        <v>53</v>
      </c>
      <c r="B26" s="3" t="s">
        <v>54</v>
      </c>
      <c r="C26" s="22"/>
      <c r="D26" s="22"/>
      <c r="E26" s="23"/>
      <c r="F26" s="23"/>
    </row>
    <row r="27" spans="1:6" ht="20.100000000000001" customHeight="1" x14ac:dyDescent="0.25">
      <c r="A27" s="3" t="s">
        <v>55</v>
      </c>
      <c r="B27" s="3" t="s">
        <v>56</v>
      </c>
      <c r="C27" s="22"/>
      <c r="D27" s="22"/>
      <c r="E27" s="24"/>
      <c r="F27" s="24"/>
    </row>
    <row r="28" spans="1:6" ht="20.100000000000001" customHeight="1" x14ac:dyDescent="0.25">
      <c r="A28" s="3" t="s">
        <v>69</v>
      </c>
      <c r="B28" s="3" t="s">
        <v>70</v>
      </c>
      <c r="C28" s="22">
        <v>139.19999999999999</v>
      </c>
      <c r="D28" s="22">
        <v>108.89</v>
      </c>
      <c r="E28" s="22">
        <v>220.63</v>
      </c>
      <c r="F28" s="20">
        <f>(C28+D28+E28)/3</f>
        <v>156.24</v>
      </c>
    </row>
    <row r="29" spans="1:6" ht="20.100000000000001" customHeight="1" x14ac:dyDescent="0.25">
      <c r="A29" s="3" t="s">
        <v>80</v>
      </c>
      <c r="B29" s="3" t="s">
        <v>71</v>
      </c>
      <c r="C29" s="22">
        <v>54.97</v>
      </c>
      <c r="D29" s="22">
        <v>52.91</v>
      </c>
      <c r="E29" s="22">
        <v>0</v>
      </c>
      <c r="F29" s="20">
        <f>(C29+D29+E29)/3</f>
        <v>35.96</v>
      </c>
    </row>
    <row r="30" spans="1:6" ht="20.100000000000001" customHeight="1" x14ac:dyDescent="0.25">
      <c r="A30" s="3" t="s">
        <v>57</v>
      </c>
      <c r="B30" s="3" t="s">
        <v>72</v>
      </c>
      <c r="C30" s="20">
        <v>0.04</v>
      </c>
      <c r="D30" s="20">
        <v>0.48</v>
      </c>
      <c r="E30" s="20">
        <v>39.200000000000003</v>
      </c>
      <c r="F30" s="20">
        <f t="shared" ref="F30:F37" si="2">(C30+D30+E30)/3</f>
        <v>13.24</v>
      </c>
    </row>
    <row r="31" spans="1:6" ht="20.100000000000001" customHeight="1" x14ac:dyDescent="0.25">
      <c r="A31" s="4" t="s">
        <v>58</v>
      </c>
      <c r="B31" s="4" t="s">
        <v>73</v>
      </c>
      <c r="C31" s="20">
        <v>106.67</v>
      </c>
      <c r="D31" s="20">
        <v>99.2</v>
      </c>
      <c r="E31" s="20">
        <v>94.36</v>
      </c>
      <c r="F31" s="20">
        <f t="shared" si="2"/>
        <v>100.08</v>
      </c>
    </row>
    <row r="32" spans="1:6" ht="20.100000000000001" customHeight="1" x14ac:dyDescent="0.25">
      <c r="A32" s="3" t="s">
        <v>59</v>
      </c>
      <c r="B32" s="4" t="s">
        <v>74</v>
      </c>
      <c r="C32" s="20"/>
      <c r="D32" s="20"/>
      <c r="E32" s="20"/>
      <c r="F32" s="20">
        <f t="shared" si="2"/>
        <v>0</v>
      </c>
    </row>
    <row r="33" spans="1:6" ht="20.100000000000001" customHeight="1" x14ac:dyDescent="0.25">
      <c r="A33" s="3" t="s">
        <v>60</v>
      </c>
      <c r="B33" s="4" t="s">
        <v>75</v>
      </c>
      <c r="C33" s="22">
        <v>5366.13</v>
      </c>
      <c r="D33" s="22">
        <v>5654.91</v>
      </c>
      <c r="E33" s="22">
        <v>5132.3999999999996</v>
      </c>
      <c r="F33" s="20">
        <f t="shared" si="2"/>
        <v>5384.48</v>
      </c>
    </row>
    <row r="34" spans="1:6" ht="20.100000000000001" customHeight="1" x14ac:dyDescent="0.25">
      <c r="A34" s="3" t="s">
        <v>61</v>
      </c>
      <c r="B34" s="4" t="s">
        <v>76</v>
      </c>
      <c r="C34" s="22">
        <v>5010.82</v>
      </c>
      <c r="D34" s="22">
        <v>5309.49</v>
      </c>
      <c r="E34" s="22">
        <v>4849.12</v>
      </c>
      <c r="F34" s="20">
        <f t="shared" si="2"/>
        <v>5056.4799999999996</v>
      </c>
    </row>
    <row r="35" spans="1:6" ht="20.100000000000001" customHeight="1" x14ac:dyDescent="0.25">
      <c r="A35" s="3" t="s">
        <v>62</v>
      </c>
      <c r="B35" s="4" t="s">
        <v>77</v>
      </c>
      <c r="C35" s="20">
        <f>(1-C34/C33)</f>
        <v>7.0000000000000007E-2</v>
      </c>
      <c r="D35" s="20">
        <f>(1-D34/D33)</f>
        <v>0.06</v>
      </c>
      <c r="E35" s="20">
        <f>(1-E34/E33)</f>
        <v>0.06</v>
      </c>
      <c r="F35" s="20">
        <f t="shared" si="2"/>
        <v>0.06</v>
      </c>
    </row>
    <row r="36" spans="1:6" ht="20.100000000000001" customHeight="1" x14ac:dyDescent="0.25">
      <c r="A36" s="3" t="s">
        <v>63</v>
      </c>
      <c r="B36" s="4" t="s">
        <v>78</v>
      </c>
      <c r="C36" s="22">
        <v>0.05</v>
      </c>
      <c r="D36" s="22">
        <v>0.05</v>
      </c>
      <c r="E36" s="22">
        <v>0.05</v>
      </c>
      <c r="F36" s="20">
        <f t="shared" si="2"/>
        <v>0.05</v>
      </c>
    </row>
    <row r="37" spans="1:6" ht="20.100000000000001" customHeight="1" x14ac:dyDescent="0.25">
      <c r="A37" s="3" t="s">
        <v>64</v>
      </c>
      <c r="B37" s="4" t="s">
        <v>79</v>
      </c>
      <c r="C37" s="20">
        <f>C4/C34</f>
        <v>1.86</v>
      </c>
      <c r="D37" s="20">
        <f>D4/D34</f>
        <v>1.81</v>
      </c>
      <c r="E37" s="20">
        <f>E4/E34</f>
        <v>1.9</v>
      </c>
      <c r="F37" s="20">
        <f t="shared" si="2"/>
        <v>1.86</v>
      </c>
    </row>
  </sheetData>
  <mergeCells count="1">
    <mergeCell ref="A1:F1"/>
  </mergeCells>
  <phoneticPr fontId="7" type="noConversion"/>
  <pageMargins left="0.69930555555555596" right="0.69930555555555596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autoPageBreaks="0"/>
  </sheetPr>
  <dimension ref="A1:F37"/>
  <sheetViews>
    <sheetView workbookViewId="0">
      <selection activeCell="H20" sqref="H20"/>
    </sheetView>
  </sheetViews>
  <sheetFormatPr defaultColWidth="9.140625" defaultRowHeight="13.5" x14ac:dyDescent="0.25"/>
  <cols>
    <col min="1" max="1" width="32.85546875" style="1" customWidth="1"/>
    <col min="2" max="2" width="22.7109375" style="1" customWidth="1"/>
    <col min="3" max="3" width="17.7109375" style="25" customWidth="1"/>
    <col min="4" max="4" width="16.7109375" style="25" customWidth="1"/>
    <col min="5" max="5" width="17" style="25" customWidth="1"/>
    <col min="6" max="6" width="20.7109375" style="25" customWidth="1"/>
    <col min="7" max="16384" width="9.140625" style="1"/>
  </cols>
  <sheetData>
    <row r="1" spans="1:6" ht="20.100000000000001" customHeight="1" x14ac:dyDescent="0.25">
      <c r="A1" s="35" t="s">
        <v>0</v>
      </c>
      <c r="B1" s="36"/>
      <c r="C1" s="36"/>
      <c r="D1" s="36"/>
      <c r="E1" s="36"/>
      <c r="F1" s="37"/>
    </row>
    <row r="2" spans="1:6" ht="20.100000000000001" customHeight="1" x14ac:dyDescent="0.25">
      <c r="A2" s="3" t="s">
        <v>67</v>
      </c>
      <c r="B2" s="4"/>
      <c r="C2" s="20"/>
      <c r="D2" s="20"/>
      <c r="E2" s="20"/>
      <c r="F2" s="20" t="s">
        <v>2</v>
      </c>
    </row>
    <row r="3" spans="1:6" ht="20.100000000000001" customHeight="1" x14ac:dyDescent="0.25">
      <c r="A3" s="3" t="s">
        <v>3</v>
      </c>
      <c r="B3" s="3" t="s">
        <v>4</v>
      </c>
      <c r="C3" s="20" t="s">
        <v>5</v>
      </c>
      <c r="D3" s="20" t="s">
        <v>6</v>
      </c>
      <c r="E3" s="20" t="s">
        <v>7</v>
      </c>
      <c r="F3" s="20" t="s">
        <v>8</v>
      </c>
    </row>
    <row r="4" spans="1:6" ht="20.100000000000001" customHeight="1" x14ac:dyDescent="0.25">
      <c r="A4" s="3" t="s">
        <v>9</v>
      </c>
      <c r="B4" s="3" t="s">
        <v>10</v>
      </c>
      <c r="C4" s="20"/>
      <c r="D4" s="20"/>
      <c r="E4" s="20">
        <f>E5+E14+E31</f>
        <v>1866.82</v>
      </c>
      <c r="F4" s="20">
        <f>F5+F14+F31</f>
        <v>1866.82</v>
      </c>
    </row>
    <row r="5" spans="1:6" ht="20.100000000000001" customHeight="1" x14ac:dyDescent="0.25">
      <c r="A5" s="3" t="s">
        <v>11</v>
      </c>
      <c r="B5" s="3" t="s">
        <v>12</v>
      </c>
      <c r="C5" s="20"/>
      <c r="D5" s="20"/>
      <c r="E5" s="20">
        <f>SUM(E6:E13)</f>
        <v>1524.7</v>
      </c>
      <c r="F5" s="20">
        <f>SUM(F6:F13)</f>
        <v>1524.7</v>
      </c>
    </row>
    <row r="6" spans="1:6" ht="20.100000000000001" customHeight="1" x14ac:dyDescent="0.15">
      <c r="A6" s="3" t="s">
        <v>13</v>
      </c>
      <c r="B6" s="3" t="s">
        <v>14</v>
      </c>
      <c r="C6" s="21"/>
      <c r="D6" s="21"/>
      <c r="E6" s="20">
        <v>35.46</v>
      </c>
      <c r="F6" s="20">
        <v>35.46</v>
      </c>
    </row>
    <row r="7" spans="1:6" ht="20.100000000000001" customHeight="1" x14ac:dyDescent="0.15">
      <c r="A7" s="3" t="s">
        <v>15</v>
      </c>
      <c r="B7" s="3" t="s">
        <v>16</v>
      </c>
      <c r="C7" s="21"/>
      <c r="D7" s="22"/>
      <c r="E7" s="22">
        <v>8.1</v>
      </c>
      <c r="F7" s="22">
        <v>8.1</v>
      </c>
    </row>
    <row r="8" spans="1:6" ht="20.100000000000001" customHeight="1" x14ac:dyDescent="0.15">
      <c r="A8" s="3" t="s">
        <v>17</v>
      </c>
      <c r="B8" s="5" t="s">
        <v>18</v>
      </c>
      <c r="C8" s="21"/>
      <c r="D8" s="22"/>
      <c r="E8" s="22">
        <v>20.68</v>
      </c>
      <c r="F8" s="22">
        <v>20.68</v>
      </c>
    </row>
    <row r="9" spans="1:6" ht="20.100000000000001" customHeight="1" x14ac:dyDescent="0.25">
      <c r="A9" s="3" t="s">
        <v>19</v>
      </c>
      <c r="B9" s="3" t="s">
        <v>20</v>
      </c>
      <c r="C9" s="20"/>
      <c r="D9" s="20"/>
      <c r="E9" s="20">
        <v>479.67</v>
      </c>
      <c r="F9" s="20">
        <v>479.67</v>
      </c>
    </row>
    <row r="10" spans="1:6" ht="20.100000000000001" customHeight="1" x14ac:dyDescent="0.15">
      <c r="A10" s="3" t="s">
        <v>21</v>
      </c>
      <c r="B10" s="3" t="s">
        <v>22</v>
      </c>
      <c r="C10" s="21"/>
      <c r="D10" s="22"/>
      <c r="E10" s="22">
        <v>1.51</v>
      </c>
      <c r="F10" s="22">
        <v>1.51</v>
      </c>
    </row>
    <row r="11" spans="1:6" ht="20.100000000000001" customHeight="1" x14ac:dyDescent="0.25">
      <c r="A11" s="3" t="s">
        <v>23</v>
      </c>
      <c r="B11" s="3" t="s">
        <v>24</v>
      </c>
      <c r="C11" s="22"/>
      <c r="D11" s="22"/>
      <c r="E11" s="22">
        <v>153.47</v>
      </c>
      <c r="F11" s="22">
        <v>153.47</v>
      </c>
    </row>
    <row r="12" spans="1:6" ht="20.100000000000001" customHeight="1" x14ac:dyDescent="0.25">
      <c r="A12" s="3" t="s">
        <v>25</v>
      </c>
      <c r="B12" s="5" t="s">
        <v>26</v>
      </c>
      <c r="C12" s="22"/>
      <c r="D12" s="22"/>
      <c r="E12" s="22">
        <v>819.88</v>
      </c>
      <c r="F12" s="22">
        <v>819.88</v>
      </c>
    </row>
    <row r="13" spans="1:6" ht="20.100000000000001" customHeight="1" x14ac:dyDescent="0.25">
      <c r="A13" s="3" t="s">
        <v>27</v>
      </c>
      <c r="B13" s="3" t="s">
        <v>28</v>
      </c>
      <c r="C13" s="22"/>
      <c r="D13" s="22"/>
      <c r="E13" s="22">
        <v>5.93</v>
      </c>
      <c r="F13" s="22">
        <v>5.93</v>
      </c>
    </row>
    <row r="14" spans="1:6" ht="20.100000000000001" customHeight="1" x14ac:dyDescent="0.25">
      <c r="A14" s="3" t="s">
        <v>29</v>
      </c>
      <c r="B14" s="3" t="s">
        <v>30</v>
      </c>
      <c r="C14" s="20"/>
      <c r="D14" s="20"/>
      <c r="E14" s="20">
        <f>E15+E18+E30</f>
        <v>337.59</v>
      </c>
      <c r="F14" s="20">
        <f>F15+F18+F30</f>
        <v>337.59</v>
      </c>
    </row>
    <row r="15" spans="1:6" ht="20.100000000000001" customHeight="1" x14ac:dyDescent="0.25">
      <c r="A15" s="3" t="s">
        <v>31</v>
      </c>
      <c r="B15" s="3" t="s">
        <v>32</v>
      </c>
      <c r="C15" s="20"/>
      <c r="D15" s="20"/>
      <c r="E15" s="20">
        <f>SUM(E16:E17)</f>
        <v>52.32</v>
      </c>
      <c r="F15" s="20">
        <f>SUM(F16:F17)</f>
        <v>52.32</v>
      </c>
    </row>
    <row r="16" spans="1:6" ht="20.100000000000001" customHeight="1" x14ac:dyDescent="0.15">
      <c r="A16" s="3" t="s">
        <v>33</v>
      </c>
      <c r="B16" s="3" t="s">
        <v>34</v>
      </c>
      <c r="C16" s="21"/>
      <c r="D16" s="21"/>
      <c r="E16" s="20">
        <v>48.78</v>
      </c>
      <c r="F16" s="20">
        <v>48.78</v>
      </c>
    </row>
    <row r="17" spans="1:6" ht="20.100000000000001" customHeight="1" x14ac:dyDescent="0.15">
      <c r="A17" s="3" t="s">
        <v>35</v>
      </c>
      <c r="B17" s="3" t="s">
        <v>36</v>
      </c>
      <c r="C17" s="21"/>
      <c r="D17" s="21"/>
      <c r="E17" s="20">
        <v>3.54</v>
      </c>
      <c r="F17" s="20">
        <v>3.54</v>
      </c>
    </row>
    <row r="18" spans="1:6" ht="20.100000000000001" customHeight="1" x14ac:dyDescent="0.25">
      <c r="A18" s="3" t="s">
        <v>37</v>
      </c>
      <c r="B18" s="3" t="s">
        <v>38</v>
      </c>
      <c r="C18" s="20"/>
      <c r="D18" s="20"/>
      <c r="E18" s="20">
        <f>SUM(E19:E29)</f>
        <v>285.99</v>
      </c>
      <c r="F18" s="20">
        <f>SUM(F19:F29)</f>
        <v>285.99</v>
      </c>
    </row>
    <row r="19" spans="1:6" ht="20.100000000000001" customHeight="1" x14ac:dyDescent="0.25">
      <c r="A19" s="3" t="s">
        <v>39</v>
      </c>
      <c r="B19" s="3" t="s">
        <v>40</v>
      </c>
      <c r="C19" s="22"/>
      <c r="D19" s="22"/>
      <c r="E19" s="22">
        <v>148.56</v>
      </c>
      <c r="F19" s="22">
        <v>148.56</v>
      </c>
    </row>
    <row r="20" spans="1:6" ht="20.100000000000001" customHeight="1" x14ac:dyDescent="0.25">
      <c r="A20" s="3" t="s">
        <v>41</v>
      </c>
      <c r="B20" s="3" t="s">
        <v>42</v>
      </c>
      <c r="C20" s="22"/>
      <c r="D20" s="22"/>
      <c r="E20" s="22"/>
      <c r="F20" s="22"/>
    </row>
    <row r="21" spans="1:6" ht="20.100000000000001" customHeight="1" x14ac:dyDescent="0.25">
      <c r="A21" s="3" t="s">
        <v>43</v>
      </c>
      <c r="B21" s="3" t="s">
        <v>44</v>
      </c>
      <c r="C21" s="22"/>
      <c r="D21" s="22"/>
      <c r="E21" s="22">
        <v>3.74</v>
      </c>
      <c r="F21" s="22">
        <v>3.74</v>
      </c>
    </row>
    <row r="22" spans="1:6" ht="20.100000000000001" customHeight="1" x14ac:dyDescent="0.25">
      <c r="A22" s="5" t="s">
        <v>45</v>
      </c>
      <c r="B22" s="3" t="s">
        <v>46</v>
      </c>
      <c r="C22" s="22"/>
      <c r="D22" s="22"/>
      <c r="E22" s="22"/>
      <c r="F22" s="22"/>
    </row>
    <row r="23" spans="1:6" ht="20.100000000000001" customHeight="1" x14ac:dyDescent="0.25">
      <c r="A23" s="5" t="s">
        <v>47</v>
      </c>
      <c r="B23" s="3" t="s">
        <v>48</v>
      </c>
      <c r="C23" s="22"/>
      <c r="D23" s="22"/>
      <c r="E23" s="22"/>
      <c r="F23" s="22"/>
    </row>
    <row r="24" spans="1:6" ht="20.100000000000001" customHeight="1" x14ac:dyDescent="0.25">
      <c r="A24" s="3" t="s">
        <v>49</v>
      </c>
      <c r="B24" s="3" t="s">
        <v>50</v>
      </c>
      <c r="C24" s="22"/>
      <c r="D24" s="22"/>
      <c r="E24" s="24">
        <v>2.71</v>
      </c>
      <c r="F24" s="24">
        <v>2.71</v>
      </c>
    </row>
    <row r="25" spans="1:6" ht="20.100000000000001" customHeight="1" x14ac:dyDescent="0.25">
      <c r="A25" s="3" t="s">
        <v>51</v>
      </c>
      <c r="B25" s="3" t="s">
        <v>52</v>
      </c>
      <c r="C25" s="22"/>
      <c r="D25" s="22"/>
      <c r="E25" s="24">
        <v>69.56</v>
      </c>
      <c r="F25" s="24">
        <v>69.56</v>
      </c>
    </row>
    <row r="26" spans="1:6" ht="20.100000000000001" customHeight="1" x14ac:dyDescent="0.25">
      <c r="A26" s="3" t="s">
        <v>53</v>
      </c>
      <c r="B26" s="3" t="s">
        <v>54</v>
      </c>
      <c r="C26" s="22"/>
      <c r="D26" s="22"/>
      <c r="E26" s="31">
        <v>0.94</v>
      </c>
      <c r="F26" s="31">
        <v>0.94</v>
      </c>
    </row>
    <row r="27" spans="1:6" ht="20.100000000000001" customHeight="1" x14ac:dyDescent="0.25">
      <c r="A27" s="3" t="s">
        <v>55</v>
      </c>
      <c r="B27" s="3" t="s">
        <v>56</v>
      </c>
      <c r="C27" s="22"/>
      <c r="D27" s="22"/>
      <c r="E27" s="24">
        <v>-14.39</v>
      </c>
      <c r="F27" s="24">
        <v>-14.39</v>
      </c>
    </row>
    <row r="28" spans="1:6" ht="20.100000000000001" customHeight="1" x14ac:dyDescent="0.25">
      <c r="A28" s="3" t="s">
        <v>69</v>
      </c>
      <c r="B28" s="3" t="s">
        <v>70</v>
      </c>
      <c r="C28" s="22"/>
      <c r="D28" s="22"/>
      <c r="E28" s="24">
        <v>74.87</v>
      </c>
      <c r="F28" s="24">
        <f>E28</f>
        <v>74.87</v>
      </c>
    </row>
    <row r="29" spans="1:6" ht="20.100000000000001" customHeight="1" x14ac:dyDescent="0.25">
      <c r="A29" s="3" t="s">
        <v>80</v>
      </c>
      <c r="B29" s="3" t="s">
        <v>71</v>
      </c>
      <c r="C29" s="22"/>
      <c r="D29" s="22"/>
      <c r="E29" s="24">
        <v>0</v>
      </c>
      <c r="F29" s="24">
        <v>0</v>
      </c>
    </row>
    <row r="30" spans="1:6" ht="20.100000000000001" customHeight="1" x14ac:dyDescent="0.25">
      <c r="A30" s="3" t="s">
        <v>57</v>
      </c>
      <c r="B30" s="3" t="s">
        <v>72</v>
      </c>
      <c r="C30" s="20"/>
      <c r="D30" s="20"/>
      <c r="E30" s="20">
        <v>-0.72</v>
      </c>
      <c r="F30" s="20">
        <v>-0.72</v>
      </c>
    </row>
    <row r="31" spans="1:6" ht="20.100000000000001" customHeight="1" x14ac:dyDescent="0.25">
      <c r="A31" s="4" t="s">
        <v>58</v>
      </c>
      <c r="B31" s="4" t="s">
        <v>73</v>
      </c>
      <c r="C31" s="20"/>
      <c r="D31" s="20"/>
      <c r="E31" s="20">
        <v>4.53</v>
      </c>
      <c r="F31" s="20">
        <v>4.53</v>
      </c>
    </row>
    <row r="32" spans="1:6" ht="20.100000000000001" customHeight="1" x14ac:dyDescent="0.25">
      <c r="A32" s="3" t="s">
        <v>59</v>
      </c>
      <c r="B32" s="4" t="s">
        <v>74</v>
      </c>
      <c r="C32" s="20"/>
      <c r="D32" s="20"/>
      <c r="E32" s="20"/>
      <c r="F32" s="20"/>
    </row>
    <row r="33" spans="1:6" ht="20.100000000000001" customHeight="1" x14ac:dyDescent="0.25">
      <c r="A33" s="3" t="s">
        <v>60</v>
      </c>
      <c r="B33" s="4" t="s">
        <v>75</v>
      </c>
      <c r="C33" s="22"/>
      <c r="D33" s="22"/>
      <c r="E33" s="32">
        <v>736.25</v>
      </c>
      <c r="F33" s="32">
        <v>736.25</v>
      </c>
    </row>
    <row r="34" spans="1:6" ht="20.100000000000001" customHeight="1" x14ac:dyDescent="0.25">
      <c r="A34" s="3" t="s">
        <v>61</v>
      </c>
      <c r="B34" s="4" t="s">
        <v>76</v>
      </c>
      <c r="C34" s="22"/>
      <c r="D34" s="22"/>
      <c r="E34" s="22">
        <v>689.58</v>
      </c>
      <c r="F34" s="22">
        <v>689.58</v>
      </c>
    </row>
    <row r="35" spans="1:6" ht="20.100000000000001" customHeight="1" x14ac:dyDescent="0.25">
      <c r="A35" s="3" t="s">
        <v>62</v>
      </c>
      <c r="B35" s="4" t="s">
        <v>77</v>
      </c>
      <c r="C35" s="20"/>
      <c r="D35" s="20"/>
      <c r="E35" s="20">
        <f>(1-E34/E33)</f>
        <v>0.06</v>
      </c>
      <c r="F35" s="20">
        <f>(1-F34/F33)</f>
        <v>0.06</v>
      </c>
    </row>
    <row r="36" spans="1:6" ht="20.100000000000001" customHeight="1" x14ac:dyDescent="0.25">
      <c r="A36" s="3" t="s">
        <v>63</v>
      </c>
      <c r="B36" s="4" t="s">
        <v>78</v>
      </c>
      <c r="C36" s="22"/>
      <c r="D36" s="22"/>
      <c r="E36" s="22">
        <v>0.06</v>
      </c>
      <c r="F36" s="22">
        <v>0.06</v>
      </c>
    </row>
    <row r="37" spans="1:6" ht="20.100000000000001" customHeight="1" x14ac:dyDescent="0.25">
      <c r="A37" s="3" t="s">
        <v>64</v>
      </c>
      <c r="B37" s="4" t="s">
        <v>79</v>
      </c>
      <c r="C37" s="20"/>
      <c r="D37" s="20"/>
      <c r="E37" s="20">
        <f>E4/E34</f>
        <v>2.71</v>
      </c>
      <c r="F37" s="20">
        <f>F4/F34</f>
        <v>2.71</v>
      </c>
    </row>
  </sheetData>
  <mergeCells count="1">
    <mergeCell ref="A1:F1"/>
  </mergeCells>
  <phoneticPr fontId="7" type="noConversion"/>
  <pageMargins left="0.69930555555555596" right="0.69930555555555596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autoPageBreaks="0"/>
  </sheetPr>
  <dimension ref="A1:AF39"/>
  <sheetViews>
    <sheetView workbookViewId="0">
      <selection activeCell="C2" sqref="C2"/>
    </sheetView>
  </sheetViews>
  <sheetFormatPr defaultColWidth="9.140625" defaultRowHeight="13.5" x14ac:dyDescent="0.25"/>
  <cols>
    <col min="1" max="1" width="32.85546875" style="1" customWidth="1"/>
    <col min="2" max="2" width="22.7109375" style="1" customWidth="1"/>
    <col min="3" max="3" width="17.7109375" style="25" customWidth="1"/>
    <col min="4" max="4" width="16.7109375" style="25" customWidth="1"/>
    <col min="5" max="5" width="17" style="25" customWidth="1"/>
    <col min="6" max="6" width="20.7109375" style="25" customWidth="1"/>
    <col min="7" max="9" width="9.140625" style="1"/>
    <col min="10" max="10" width="30.7109375" style="1" customWidth="1"/>
    <col min="11" max="11" width="20" style="1" customWidth="1"/>
    <col min="12" max="12" width="22.42578125" style="1" customWidth="1"/>
    <col min="13" max="13" width="19.42578125" style="1" customWidth="1"/>
    <col min="14" max="14" width="12" style="1" customWidth="1"/>
    <col min="15" max="16384" width="9.140625" style="1"/>
  </cols>
  <sheetData>
    <row r="1" spans="1:32" ht="20.100000000000001" customHeight="1" x14ac:dyDescent="0.25">
      <c r="A1" s="35" t="s">
        <v>0</v>
      </c>
      <c r="B1" s="36"/>
      <c r="C1" s="36"/>
      <c r="D1" s="36"/>
      <c r="E1" s="36"/>
      <c r="F1" s="37"/>
    </row>
    <row r="2" spans="1:32" ht="20.100000000000001" customHeight="1" x14ac:dyDescent="0.25">
      <c r="A2" s="3" t="s">
        <v>68</v>
      </c>
      <c r="B2" s="4"/>
      <c r="C2" s="20"/>
      <c r="D2" s="20"/>
      <c r="E2" s="20"/>
      <c r="F2" s="20"/>
    </row>
    <row r="3" spans="1:32" ht="20.100000000000001" customHeight="1" x14ac:dyDescent="0.25">
      <c r="A3" s="3" t="s">
        <v>3</v>
      </c>
      <c r="B3" s="3" t="s">
        <v>4</v>
      </c>
      <c r="C3" s="20" t="s">
        <v>5</v>
      </c>
      <c r="D3" s="20" t="s">
        <v>6</v>
      </c>
      <c r="E3" s="20" t="s">
        <v>7</v>
      </c>
      <c r="F3" s="20" t="s">
        <v>8</v>
      </c>
    </row>
    <row r="4" spans="1:32" ht="20.100000000000001" customHeight="1" x14ac:dyDescent="0.25">
      <c r="A4" s="3" t="s">
        <v>9</v>
      </c>
      <c r="B4" s="3" t="s">
        <v>10</v>
      </c>
      <c r="C4" s="20">
        <f>C5+C14+C31</f>
        <v>24016.84</v>
      </c>
      <c r="D4" s="20">
        <f>D5+D14+D31</f>
        <v>28282.14</v>
      </c>
      <c r="E4" s="20">
        <f>E5+E14+E31</f>
        <v>24501.79</v>
      </c>
      <c r="F4" s="20">
        <f t="shared" ref="F4:F20" si="0">(C4+D4+E4)/3</f>
        <v>25600.26</v>
      </c>
    </row>
    <row r="5" spans="1:32" ht="20.100000000000001" customHeight="1" x14ac:dyDescent="0.25">
      <c r="A5" s="3" t="s">
        <v>11</v>
      </c>
      <c r="B5" s="3" t="s">
        <v>12</v>
      </c>
      <c r="C5" s="20">
        <f>SUM(C6:C13)</f>
        <v>14946.05</v>
      </c>
      <c r="D5" s="20">
        <f>SUM(D6:D13)</f>
        <v>15918.25</v>
      </c>
      <c r="E5" s="20">
        <f>SUM(E6:E13)</f>
        <v>15141.28</v>
      </c>
      <c r="F5" s="20">
        <f t="shared" si="0"/>
        <v>15335.19</v>
      </c>
    </row>
    <row r="6" spans="1:32" ht="20.100000000000001" customHeight="1" x14ac:dyDescent="0.25">
      <c r="A6" s="3" t="s">
        <v>13</v>
      </c>
      <c r="B6" s="3" t="s">
        <v>14</v>
      </c>
      <c r="C6" s="20">
        <v>3145.18</v>
      </c>
      <c r="D6" s="20">
        <v>3240.66</v>
      </c>
      <c r="E6" s="20">
        <v>3020.19</v>
      </c>
      <c r="F6" s="20">
        <f t="shared" si="0"/>
        <v>3135.34</v>
      </c>
    </row>
    <row r="7" spans="1:32" ht="20.100000000000001" customHeight="1" x14ac:dyDescent="0.25">
      <c r="A7" s="3" t="s">
        <v>15</v>
      </c>
      <c r="B7" s="3" t="s">
        <v>16</v>
      </c>
      <c r="C7" s="20">
        <v>512.74</v>
      </c>
      <c r="D7" s="22">
        <v>657.02</v>
      </c>
      <c r="E7" s="22">
        <v>728.66</v>
      </c>
      <c r="F7" s="20">
        <f t="shared" si="0"/>
        <v>632.80999999999995</v>
      </c>
      <c r="I7" s="6"/>
      <c r="J7" s="6"/>
      <c r="K7" s="6"/>
      <c r="L7" s="6"/>
      <c r="M7" s="6"/>
    </row>
    <row r="8" spans="1:32" ht="20.100000000000001" customHeight="1" x14ac:dyDescent="0.15">
      <c r="A8" s="3" t="s">
        <v>17</v>
      </c>
      <c r="B8" s="5" t="s">
        <v>18</v>
      </c>
      <c r="C8" s="20">
        <v>1457.33</v>
      </c>
      <c r="D8" s="22">
        <v>1660.39</v>
      </c>
      <c r="E8" s="22">
        <v>1549.67</v>
      </c>
      <c r="F8" s="20">
        <f t="shared" si="0"/>
        <v>1555.8</v>
      </c>
      <c r="I8" s="6"/>
      <c r="J8" s="7"/>
      <c r="K8" s="8"/>
      <c r="L8" s="9"/>
      <c r="M8" s="8"/>
    </row>
    <row r="9" spans="1:32" ht="20.100000000000001" customHeight="1" x14ac:dyDescent="0.15">
      <c r="A9" s="3" t="s">
        <v>19</v>
      </c>
      <c r="B9" s="3" t="s">
        <v>20</v>
      </c>
      <c r="C9" s="20">
        <v>6286.62</v>
      </c>
      <c r="D9" s="20">
        <v>6377.59</v>
      </c>
      <c r="E9" s="20">
        <v>5407.74</v>
      </c>
      <c r="F9" s="20">
        <f t="shared" si="0"/>
        <v>6023.98</v>
      </c>
      <c r="I9" s="6"/>
      <c r="J9" s="10"/>
      <c r="K9" s="11"/>
      <c r="L9" s="8"/>
      <c r="M9" s="11"/>
      <c r="N9" s="6"/>
    </row>
    <row r="10" spans="1:32" ht="20.100000000000001" customHeight="1" x14ac:dyDescent="0.15">
      <c r="A10" s="3" t="s">
        <v>21</v>
      </c>
      <c r="B10" s="3" t="s">
        <v>22</v>
      </c>
      <c r="C10" s="20">
        <v>262.3</v>
      </c>
      <c r="D10" s="22">
        <v>216.87</v>
      </c>
      <c r="E10" s="22">
        <v>155.33000000000001</v>
      </c>
      <c r="F10" s="20">
        <f t="shared" si="0"/>
        <v>211.5</v>
      </c>
      <c r="I10" s="6"/>
      <c r="J10" s="10"/>
      <c r="K10" s="8"/>
      <c r="L10" s="9"/>
      <c r="M10" s="8"/>
      <c r="N10" s="6"/>
    </row>
    <row r="11" spans="1:32" ht="20.100000000000001" customHeight="1" x14ac:dyDescent="0.15">
      <c r="A11" s="3" t="s">
        <v>23</v>
      </c>
      <c r="B11" s="3" t="s">
        <v>24</v>
      </c>
      <c r="C11" s="22">
        <v>2579</v>
      </c>
      <c r="D11" s="22">
        <v>2745.95</v>
      </c>
      <c r="E11" s="22">
        <v>3214.69</v>
      </c>
      <c r="F11" s="20">
        <f t="shared" si="0"/>
        <v>2846.55</v>
      </c>
      <c r="I11" s="6"/>
      <c r="J11" s="10"/>
      <c r="K11" s="8"/>
      <c r="L11" s="9"/>
      <c r="M11" s="8"/>
      <c r="N11" s="6"/>
    </row>
    <row r="12" spans="1:32" ht="20.100000000000001" customHeight="1" x14ac:dyDescent="0.15">
      <c r="A12" s="3" t="s">
        <v>25</v>
      </c>
      <c r="B12" s="5" t="s">
        <v>26</v>
      </c>
      <c r="C12" s="22">
        <v>547.23</v>
      </c>
      <c r="D12" s="22">
        <v>818.48</v>
      </c>
      <c r="E12" s="22">
        <v>828.95</v>
      </c>
      <c r="F12" s="20">
        <f t="shared" si="0"/>
        <v>731.55</v>
      </c>
      <c r="I12" s="6"/>
      <c r="J12" s="10"/>
      <c r="K12" s="8"/>
      <c r="L12" s="9"/>
      <c r="M12" s="8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</row>
    <row r="13" spans="1:32" ht="20.100000000000001" customHeight="1" x14ac:dyDescent="0.15">
      <c r="A13" s="3" t="s">
        <v>27</v>
      </c>
      <c r="B13" s="3" t="s">
        <v>28</v>
      </c>
      <c r="C13" s="22">
        <v>155.65</v>
      </c>
      <c r="D13" s="22">
        <v>201.29</v>
      </c>
      <c r="E13" s="22">
        <v>236.05</v>
      </c>
      <c r="F13" s="20">
        <f t="shared" si="0"/>
        <v>197.66</v>
      </c>
      <c r="I13" s="6"/>
      <c r="J13" s="10"/>
      <c r="K13" s="8"/>
      <c r="L13" s="9"/>
      <c r="M13" s="8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</row>
    <row r="14" spans="1:32" ht="20.100000000000001" customHeight="1" x14ac:dyDescent="0.15">
      <c r="A14" s="3" t="s">
        <v>29</v>
      </c>
      <c r="B14" s="3" t="s">
        <v>30</v>
      </c>
      <c r="C14" s="20">
        <f>C15+C18+C30</f>
        <v>8793.89</v>
      </c>
      <c r="D14" s="20">
        <f>D15+D18+D30</f>
        <v>12106.41</v>
      </c>
      <c r="E14" s="20">
        <f>E15+E18+E30</f>
        <v>9144.36</v>
      </c>
      <c r="F14" s="20">
        <f t="shared" si="0"/>
        <v>10014.89</v>
      </c>
      <c r="I14" s="6"/>
      <c r="J14" s="10"/>
      <c r="K14" s="8"/>
      <c r="L14" s="9"/>
      <c r="M14" s="8"/>
      <c r="N14" s="12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</row>
    <row r="15" spans="1:32" ht="20.100000000000001" customHeight="1" x14ac:dyDescent="0.15">
      <c r="A15" s="3" t="s">
        <v>31</v>
      </c>
      <c r="B15" s="3" t="s">
        <v>32</v>
      </c>
      <c r="C15" s="20">
        <f>SUM(C16:C17)</f>
        <v>2713.32</v>
      </c>
      <c r="D15" s="20">
        <f>SUM(D16:D17)</f>
        <v>2698.57</v>
      </c>
      <c r="E15" s="20">
        <f>SUM(E16:E17)</f>
        <v>2511.9699999999998</v>
      </c>
      <c r="F15" s="20">
        <f t="shared" si="0"/>
        <v>2641.29</v>
      </c>
      <c r="I15" s="6"/>
      <c r="J15" s="10"/>
      <c r="K15" s="8"/>
      <c r="L15" s="9"/>
      <c r="M15" s="8"/>
      <c r="N15" s="13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</row>
    <row r="16" spans="1:32" ht="20.100000000000001" customHeight="1" x14ac:dyDescent="0.15">
      <c r="A16" s="3" t="s">
        <v>33</v>
      </c>
      <c r="B16" s="3" t="s">
        <v>34</v>
      </c>
      <c r="C16" s="20">
        <v>818.47</v>
      </c>
      <c r="D16" s="20">
        <v>902.13</v>
      </c>
      <c r="E16" s="20">
        <v>773.21</v>
      </c>
      <c r="F16" s="20">
        <f t="shared" si="0"/>
        <v>831.27</v>
      </c>
      <c r="I16" s="6"/>
      <c r="J16" s="10"/>
      <c r="K16" s="8"/>
      <c r="L16" s="9"/>
      <c r="M16" s="8"/>
      <c r="N16" s="13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</row>
    <row r="17" spans="1:32" ht="20.100000000000001" customHeight="1" x14ac:dyDescent="0.15">
      <c r="A17" s="3" t="s">
        <v>35</v>
      </c>
      <c r="B17" s="3" t="s">
        <v>36</v>
      </c>
      <c r="C17" s="20">
        <v>1894.85</v>
      </c>
      <c r="D17" s="20">
        <v>1796.44</v>
      </c>
      <c r="E17" s="20">
        <v>1738.76</v>
      </c>
      <c r="F17" s="20">
        <f t="shared" si="0"/>
        <v>1810.02</v>
      </c>
      <c r="I17" s="6"/>
      <c r="J17" s="10"/>
      <c r="K17" s="8"/>
      <c r="L17" s="9"/>
      <c r="M17" s="8"/>
      <c r="N17" s="13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</row>
    <row r="18" spans="1:32" ht="20.100000000000001" customHeight="1" x14ac:dyDescent="0.15">
      <c r="A18" s="3" t="s">
        <v>37</v>
      </c>
      <c r="B18" s="3" t="s">
        <v>38</v>
      </c>
      <c r="C18" s="20">
        <f>SUM(C19:C29)</f>
        <v>5933.49</v>
      </c>
      <c r="D18" s="20">
        <f>SUM(D19:D29)</f>
        <v>9226.5</v>
      </c>
      <c r="E18" s="20">
        <f>SUM(E19:E29)</f>
        <v>6410.17</v>
      </c>
      <c r="F18" s="20">
        <f t="shared" si="0"/>
        <v>7190.05</v>
      </c>
      <c r="I18" s="6"/>
      <c r="J18" s="10"/>
      <c r="K18" s="8"/>
      <c r="L18" s="9"/>
      <c r="M18" s="8"/>
      <c r="N18" s="8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</row>
    <row r="19" spans="1:32" ht="20.100000000000001" customHeight="1" x14ac:dyDescent="0.15">
      <c r="A19" s="3" t="s">
        <v>39</v>
      </c>
      <c r="B19" s="3" t="s">
        <v>40</v>
      </c>
      <c r="C19" s="22">
        <v>2450.2199999999998</v>
      </c>
      <c r="D19" s="22">
        <v>2604.6999999999998</v>
      </c>
      <c r="E19" s="22">
        <v>2314.2800000000002</v>
      </c>
      <c r="F19" s="20">
        <f t="shared" si="0"/>
        <v>2456.4</v>
      </c>
      <c r="I19" s="6"/>
      <c r="J19" s="10"/>
      <c r="K19" s="8"/>
      <c r="L19" s="9"/>
      <c r="M19" s="8"/>
      <c r="N19" s="8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</row>
    <row r="20" spans="1:32" ht="20.100000000000001" customHeight="1" x14ac:dyDescent="0.15">
      <c r="A20" s="3" t="s">
        <v>41</v>
      </c>
      <c r="B20" s="3" t="s">
        <v>42</v>
      </c>
      <c r="C20" s="22">
        <v>943.67</v>
      </c>
      <c r="D20" s="22">
        <v>948.32</v>
      </c>
      <c r="E20" s="22">
        <v>949.47</v>
      </c>
      <c r="F20" s="20">
        <f t="shared" si="0"/>
        <v>947.15</v>
      </c>
      <c r="I20" s="6"/>
      <c r="J20" s="10"/>
      <c r="K20" s="8"/>
      <c r="L20" s="9"/>
      <c r="M20" s="8"/>
      <c r="N20" s="8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</row>
    <row r="21" spans="1:32" ht="20.100000000000001" customHeight="1" x14ac:dyDescent="0.15">
      <c r="A21" s="3" t="s">
        <v>43</v>
      </c>
      <c r="B21" s="3" t="s">
        <v>44</v>
      </c>
      <c r="C21" s="22">
        <v>146.03</v>
      </c>
      <c r="D21" s="22">
        <v>130</v>
      </c>
      <c r="E21" s="22">
        <v>123.74</v>
      </c>
      <c r="F21" s="20"/>
      <c r="I21" s="6"/>
      <c r="J21" s="10"/>
      <c r="K21" s="8"/>
      <c r="L21" s="9"/>
      <c r="M21" s="8"/>
      <c r="N21" s="8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</row>
    <row r="22" spans="1:32" ht="20.100000000000001" customHeight="1" x14ac:dyDescent="0.15">
      <c r="A22" s="5" t="s">
        <v>45</v>
      </c>
      <c r="B22" s="3" t="s">
        <v>46</v>
      </c>
      <c r="C22" s="22">
        <v>62.78</v>
      </c>
      <c r="D22" s="22">
        <v>51.98</v>
      </c>
      <c r="E22" s="22">
        <v>50.14</v>
      </c>
      <c r="F22" s="20">
        <f t="shared" ref="F22:F24" si="1">(C22+D22+E22)/3</f>
        <v>54.97</v>
      </c>
      <c r="I22" s="6"/>
      <c r="J22" s="10"/>
      <c r="K22" s="8"/>
      <c r="L22" s="9"/>
      <c r="M22" s="8"/>
      <c r="N22" s="8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</row>
    <row r="23" spans="1:32" ht="20.100000000000001" customHeight="1" x14ac:dyDescent="0.15">
      <c r="A23" s="5" t="s">
        <v>47</v>
      </c>
      <c r="B23" s="3" t="s">
        <v>48</v>
      </c>
      <c r="C23" s="22"/>
      <c r="D23" s="22"/>
      <c r="E23" s="22"/>
      <c r="F23" s="20"/>
      <c r="I23" s="6"/>
      <c r="J23" s="10"/>
      <c r="K23" s="10"/>
      <c r="L23" s="8"/>
      <c r="M23" s="9"/>
      <c r="N23" s="8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</row>
    <row r="24" spans="1:32" ht="20.100000000000001" customHeight="1" x14ac:dyDescent="0.15">
      <c r="A24" s="3" t="s">
        <v>49</v>
      </c>
      <c r="B24" s="3" t="s">
        <v>50</v>
      </c>
      <c r="C24" s="22">
        <v>315.13</v>
      </c>
      <c r="D24" s="22">
        <v>226.67</v>
      </c>
      <c r="E24" s="22">
        <v>213.31</v>
      </c>
      <c r="F24" s="20">
        <f t="shared" si="1"/>
        <v>251.7</v>
      </c>
      <c r="I24" s="6"/>
      <c r="J24" s="10"/>
      <c r="K24" s="10"/>
      <c r="L24" s="8"/>
      <c r="M24" s="9"/>
      <c r="N24" s="8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</row>
    <row r="25" spans="1:32" ht="20.100000000000001" customHeight="1" x14ac:dyDescent="0.15">
      <c r="A25" s="3" t="s">
        <v>51</v>
      </c>
      <c r="B25" s="3" t="s">
        <v>52</v>
      </c>
      <c r="C25" s="22">
        <v>19.420000000000002</v>
      </c>
      <c r="D25" s="22">
        <v>46.55</v>
      </c>
      <c r="E25" s="22">
        <v>57.02</v>
      </c>
      <c r="F25" s="20">
        <f>(C25+D25+E25)/3</f>
        <v>41</v>
      </c>
      <c r="I25" s="6"/>
      <c r="J25" s="10"/>
      <c r="K25" s="10"/>
      <c r="L25" s="8"/>
      <c r="M25" s="9"/>
      <c r="N25" s="8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</row>
    <row r="26" spans="1:32" ht="20.100000000000001" customHeight="1" x14ac:dyDescent="0.15">
      <c r="A26" s="3" t="s">
        <v>53</v>
      </c>
      <c r="B26" s="3" t="s">
        <v>54</v>
      </c>
      <c r="C26" s="22"/>
      <c r="D26" s="22"/>
      <c r="E26" s="20"/>
      <c r="F26" s="31"/>
      <c r="I26" s="6"/>
      <c r="J26" s="10"/>
      <c r="K26" s="10"/>
      <c r="L26" s="8"/>
      <c r="M26" s="9"/>
      <c r="N26" s="8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</row>
    <row r="27" spans="1:32" ht="20.100000000000001" customHeight="1" x14ac:dyDescent="0.15">
      <c r="A27" s="3" t="s">
        <v>55</v>
      </c>
      <c r="B27" s="3" t="s">
        <v>56</v>
      </c>
      <c r="C27" s="22"/>
      <c r="D27" s="22"/>
      <c r="E27" s="22"/>
      <c r="F27" s="24"/>
      <c r="I27" s="6"/>
      <c r="J27" s="10"/>
      <c r="K27" s="10"/>
      <c r="L27" s="8"/>
      <c r="M27" s="9"/>
      <c r="N27" s="8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</row>
    <row r="28" spans="1:32" ht="20.100000000000001" customHeight="1" x14ac:dyDescent="0.15">
      <c r="A28" s="3" t="s">
        <v>69</v>
      </c>
      <c r="B28" s="3" t="s">
        <v>70</v>
      </c>
      <c r="C28" s="22">
        <f>11555206.74/10000</f>
        <v>1155.52</v>
      </c>
      <c r="D28" s="22">
        <f>43086825.23/10000</f>
        <v>4308.68</v>
      </c>
      <c r="E28" s="22">
        <f>17673851.31/10000</f>
        <v>1767.39</v>
      </c>
      <c r="F28" s="20">
        <f>(C28+D28+E28)/3</f>
        <v>2410.5300000000002</v>
      </c>
      <c r="I28" s="6"/>
      <c r="J28" s="10"/>
      <c r="K28" s="10"/>
      <c r="L28" s="8"/>
      <c r="M28" s="9"/>
      <c r="N28" s="8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</row>
    <row r="29" spans="1:32" ht="20.100000000000001" customHeight="1" x14ac:dyDescent="0.15">
      <c r="A29" s="3" t="s">
        <v>80</v>
      </c>
      <c r="B29" s="3" t="s">
        <v>71</v>
      </c>
      <c r="C29" s="22">
        <f>8407165.01/10000</f>
        <v>840.72</v>
      </c>
      <c r="D29" s="22">
        <f>9095990/10000</f>
        <v>909.6</v>
      </c>
      <c r="E29" s="22">
        <f>9348171/10000</f>
        <v>934.82</v>
      </c>
      <c r="F29" s="20">
        <f>(C29+D29+E29)/3</f>
        <v>895.05</v>
      </c>
      <c r="I29" s="6"/>
      <c r="J29" s="10"/>
      <c r="K29" s="10"/>
      <c r="L29" s="8"/>
      <c r="M29" s="9"/>
      <c r="N29" s="8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</row>
    <row r="30" spans="1:32" ht="20.100000000000001" customHeight="1" x14ac:dyDescent="0.15">
      <c r="A30" s="3" t="s">
        <v>57</v>
      </c>
      <c r="B30" s="3" t="s">
        <v>72</v>
      </c>
      <c r="C30" s="20">
        <v>147.08000000000001</v>
      </c>
      <c r="D30" s="20">
        <v>181.34</v>
      </c>
      <c r="E30" s="20">
        <v>222.22</v>
      </c>
      <c r="F30" s="20">
        <f t="shared" ref="F30:F37" si="2">(C30+D30+E30)/3</f>
        <v>183.55</v>
      </c>
      <c r="I30" s="6"/>
      <c r="J30" s="14"/>
      <c r="K30" s="8"/>
      <c r="L30" s="9"/>
      <c r="M30" s="8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</row>
    <row r="31" spans="1:32" ht="20.100000000000001" customHeight="1" x14ac:dyDescent="0.15">
      <c r="A31" s="4" t="s">
        <v>58</v>
      </c>
      <c r="B31" s="4" t="s">
        <v>73</v>
      </c>
      <c r="C31" s="20">
        <v>276.89999999999998</v>
      </c>
      <c r="D31" s="20">
        <v>257.48</v>
      </c>
      <c r="E31" s="20">
        <v>216.15</v>
      </c>
      <c r="F31" s="20">
        <f t="shared" si="2"/>
        <v>250.18</v>
      </c>
      <c r="I31" s="6"/>
      <c r="J31" s="10"/>
      <c r="K31" s="8"/>
      <c r="L31" s="9"/>
      <c r="M31" s="8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</row>
    <row r="32" spans="1:32" ht="20.100000000000001" customHeight="1" x14ac:dyDescent="0.15">
      <c r="A32" s="3" t="s">
        <v>59</v>
      </c>
      <c r="B32" s="4" t="s">
        <v>74</v>
      </c>
      <c r="C32" s="20"/>
      <c r="D32" s="20"/>
      <c r="E32" s="20"/>
      <c r="F32" s="20"/>
      <c r="I32" s="6"/>
      <c r="J32" s="10"/>
      <c r="K32" s="8"/>
      <c r="L32" s="9"/>
      <c r="M32" s="13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</row>
    <row r="33" spans="1:32" ht="20.100000000000001" customHeight="1" x14ac:dyDescent="0.15">
      <c r="A33" s="3" t="s">
        <v>60</v>
      </c>
      <c r="B33" s="4" t="s">
        <v>75</v>
      </c>
      <c r="C33" s="22">
        <v>12392.36</v>
      </c>
      <c r="D33" s="22">
        <v>12762.93</v>
      </c>
      <c r="E33" s="22">
        <v>11644.13</v>
      </c>
      <c r="F33" s="20">
        <f t="shared" si="2"/>
        <v>12266.47</v>
      </c>
      <c r="I33" s="6"/>
      <c r="J33" s="10"/>
      <c r="K33" s="8"/>
      <c r="L33" s="9"/>
      <c r="M33" s="13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</row>
    <row r="34" spans="1:32" ht="20.100000000000001" customHeight="1" x14ac:dyDescent="0.15">
      <c r="A34" s="3" t="s">
        <v>61</v>
      </c>
      <c r="B34" s="4" t="s">
        <v>76</v>
      </c>
      <c r="C34" s="22">
        <v>10533.51</v>
      </c>
      <c r="D34" s="22">
        <v>10848.49</v>
      </c>
      <c r="E34" s="22">
        <v>9897.58</v>
      </c>
      <c r="F34" s="20">
        <f t="shared" si="2"/>
        <v>10426.530000000001</v>
      </c>
      <c r="I34" s="6"/>
      <c r="J34" s="10"/>
      <c r="K34" s="8"/>
      <c r="L34" s="9"/>
      <c r="M34" s="8"/>
    </row>
    <row r="35" spans="1:32" ht="20.100000000000001" customHeight="1" x14ac:dyDescent="0.15">
      <c r="A35" s="3" t="s">
        <v>62</v>
      </c>
      <c r="B35" s="4" t="s">
        <v>77</v>
      </c>
      <c r="C35" s="20">
        <f>(1-C34/C33)</f>
        <v>0.15</v>
      </c>
      <c r="D35" s="20">
        <f>(1-D34/D33)</f>
        <v>0.15</v>
      </c>
      <c r="E35" s="20">
        <f>(1-E34/E33)</f>
        <v>0.15</v>
      </c>
      <c r="F35" s="20">
        <f t="shared" si="2"/>
        <v>0.15</v>
      </c>
      <c r="I35" s="6"/>
      <c r="J35" s="10"/>
      <c r="K35" s="8"/>
      <c r="L35" s="9"/>
      <c r="M35" s="8"/>
    </row>
    <row r="36" spans="1:32" ht="20.100000000000001" customHeight="1" x14ac:dyDescent="0.15">
      <c r="A36" s="3" t="s">
        <v>63</v>
      </c>
      <c r="B36" s="4" t="s">
        <v>78</v>
      </c>
      <c r="C36" s="22">
        <v>0.15</v>
      </c>
      <c r="D36" s="22">
        <v>0.15</v>
      </c>
      <c r="E36" s="22">
        <v>0.15</v>
      </c>
      <c r="F36" s="20">
        <f t="shared" si="2"/>
        <v>0.15</v>
      </c>
      <c r="I36" s="6"/>
      <c r="J36" s="10"/>
      <c r="K36" s="8"/>
      <c r="L36" s="9"/>
      <c r="M36" s="13"/>
    </row>
    <row r="37" spans="1:32" ht="20.100000000000001" customHeight="1" x14ac:dyDescent="0.25">
      <c r="A37" s="3" t="s">
        <v>64</v>
      </c>
      <c r="B37" s="4" t="s">
        <v>79</v>
      </c>
      <c r="C37" s="20">
        <f>C4/C34</f>
        <v>2.2799999999999998</v>
      </c>
      <c r="D37" s="20">
        <f>D4/D34</f>
        <v>2.61</v>
      </c>
      <c r="E37" s="20">
        <f>E4/E34</f>
        <v>2.48</v>
      </c>
      <c r="F37" s="20">
        <f t="shared" si="2"/>
        <v>2.46</v>
      </c>
      <c r="I37" s="6"/>
      <c r="J37" s="6"/>
      <c r="K37" s="6"/>
      <c r="L37" s="6"/>
      <c r="M37" s="6"/>
    </row>
    <row r="38" spans="1:32" x14ac:dyDescent="0.25">
      <c r="I38" s="6"/>
      <c r="J38" s="6"/>
      <c r="K38" s="6"/>
      <c r="L38" s="6"/>
      <c r="M38" s="6"/>
    </row>
    <row r="39" spans="1:32" x14ac:dyDescent="0.25">
      <c r="I39" s="6"/>
      <c r="J39" s="6"/>
      <c r="K39" s="6"/>
      <c r="L39" s="6"/>
      <c r="M39" s="6"/>
    </row>
  </sheetData>
  <mergeCells count="1">
    <mergeCell ref="A1:F1"/>
  </mergeCells>
  <phoneticPr fontId="7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整体汇总</vt:lpstr>
      <vt:lpstr>东部-表2供水企业供水成本费用表</vt:lpstr>
      <vt:lpstr>西部-表2供水企业供水成本费用表</vt:lpstr>
      <vt:lpstr>二次-表2供水企业供水成本费用表</vt:lpstr>
      <vt:lpstr>中法-表2供水企业供水成本费用表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cbjs</dc:creator>
  <cp:lastModifiedBy>555</cp:lastModifiedBy>
  <dcterms:created xsi:type="dcterms:W3CDTF">2021-09-14T02:21:00Z</dcterms:created>
  <dcterms:modified xsi:type="dcterms:W3CDTF">2022-01-07T02:32:57Z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2052-10.8.0.5761</vt:lpwstr>
  </property>
</Properties>
</file>